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ichaela Linková\OneDrive - Základní a mateřská škola Stráž nad Nisou\Plocha\zahrada\"/>
    </mc:Choice>
  </mc:AlternateContent>
  <xr:revisionPtr revIDLastSave="0" documentId="8_{A29B5178-F80B-48D4-BE32-576BD9D1845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ýkaz výměr" sheetId="1" r:id="rId1"/>
    <sheet name="sortiment rostlin" sheetId="2" r:id="rId2"/>
  </sheets>
  <definedNames>
    <definedName name="_xlnm.Print_Area" localSheetId="0">'výkaz výměr'!$A$2:$G$150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 a="1"/>
  <c r="D62" i="2" s="1"/>
  <c r="I61" i="2" a="1"/>
  <c r="I61" i="2" s="1"/>
  <c r="I60" i="2" a="1"/>
  <c r="I60" i="2" s="1"/>
  <c r="I59" i="2" a="1"/>
  <c r="I59" i="2" s="1"/>
  <c r="I58" i="2" a="1"/>
  <c r="I58" i="2" s="1"/>
  <c r="I57" i="2" a="1"/>
  <c r="I57" i="2" s="1"/>
  <c r="I56" i="2" a="1"/>
  <c r="I56" i="2" s="1"/>
  <c r="I55" i="2" a="1"/>
  <c r="I55" i="2" s="1"/>
  <c r="I54" i="2" a="1"/>
  <c r="I54" i="2" s="1"/>
  <c r="I53" i="2" a="1"/>
  <c r="I53" i="2" s="1"/>
  <c r="I50" i="2" a="1"/>
  <c r="I50" i="2" s="1"/>
  <c r="D50" i="2" a="1"/>
  <c r="D50" i="2" s="1"/>
  <c r="I49" i="2" a="1"/>
  <c r="I49" i="2" s="1"/>
  <c r="I48" i="2" a="1"/>
  <c r="I48" i="2" s="1"/>
  <c r="I45" i="2" a="1"/>
  <c r="I45" i="2" s="1"/>
  <c r="D45" i="2" a="1"/>
  <c r="D45" i="2" s="1"/>
  <c r="I44" i="2" a="1"/>
  <c r="I44" i="2" s="1"/>
  <c r="D41" i="2" a="1"/>
  <c r="D41" i="2" s="1"/>
  <c r="I40" i="2" a="1"/>
  <c r="I40" i="2" s="1"/>
  <c r="I39" i="2" a="1"/>
  <c r="I39" i="2" s="1"/>
  <c r="I38" i="2" a="1"/>
  <c r="I38" i="2" s="1"/>
  <c r="I37" i="2" a="1"/>
  <c r="I37" i="2" s="1"/>
  <c r="I36" i="2" a="1"/>
  <c r="I36" i="2" s="1"/>
  <c r="I35" i="2" a="1"/>
  <c r="I35" i="2" s="1"/>
  <c r="I34" i="2" a="1"/>
  <c r="I34" i="2" s="1"/>
  <c r="I33" i="2" a="1"/>
  <c r="I33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D14" i="2" a="1"/>
  <c r="D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I6" i="2" a="1"/>
  <c r="I6" i="2" s="1"/>
  <c r="I5" i="2" a="1"/>
  <c r="I5" i="2" s="1"/>
  <c r="I4" i="2" a="1"/>
  <c r="I4" i="2" s="1"/>
  <c r="I3" i="2" a="1"/>
  <c r="I3" i="2" s="1"/>
  <c r="I14" i="2" s="1" a="1"/>
  <c r="I14" i="2" s="1"/>
  <c r="G142" i="1" a="1"/>
  <c r="G142" i="1" s="1"/>
  <c r="G141" i="1" a="1"/>
  <c r="G141" i="1" s="1"/>
  <c r="G139" i="1" a="1"/>
  <c r="G139" i="1" s="1"/>
  <c r="G138" i="1" a="1"/>
  <c r="G138" i="1" s="1"/>
  <c r="G137" i="1" a="1"/>
  <c r="G137" i="1" s="1"/>
  <c r="E136" i="1" a="1"/>
  <c r="E136" i="1" s="1"/>
  <c r="E135" i="1" a="1"/>
  <c r="E135" i="1" s="1"/>
  <c r="G135" i="1" s="1" a="1"/>
  <c r="G135" i="1" s="1"/>
  <c r="G134" i="1" a="1"/>
  <c r="G134" i="1" s="1"/>
  <c r="E133" i="1" a="1"/>
  <c r="E133" i="1" s="1"/>
  <c r="G133" i="1" s="1" a="1"/>
  <c r="G133" i="1" s="1"/>
  <c r="G132" i="1" a="1"/>
  <c r="G132" i="1" s="1"/>
  <c r="E130" i="1" a="1"/>
  <c r="E130" i="1" s="1"/>
  <c r="G129" i="1" a="1"/>
  <c r="G129" i="1" s="1"/>
  <c r="G128" i="1" a="1"/>
  <c r="G128" i="1" s="1"/>
  <c r="E127" i="1" a="1"/>
  <c r="E127" i="1" s="1"/>
  <c r="G127" i="1" s="1" a="1"/>
  <c r="G127" i="1" s="1"/>
  <c r="E126" i="1" a="1"/>
  <c r="E126" i="1" s="1"/>
  <c r="G126" i="1" s="1" a="1"/>
  <c r="G126" i="1" s="1"/>
  <c r="G125" i="1" a="1"/>
  <c r="G125" i="1" s="1"/>
  <c r="G124" i="1" a="1"/>
  <c r="G124" i="1" s="1"/>
  <c r="G123" i="1" a="1"/>
  <c r="G123" i="1" s="1"/>
  <c r="G122" i="1" a="1"/>
  <c r="G122" i="1" s="1"/>
  <c r="G121" i="1" a="1"/>
  <c r="G121" i="1" s="1"/>
  <c r="G120" i="1" a="1"/>
  <c r="G120" i="1" s="1"/>
  <c r="G119" i="1" a="1"/>
  <c r="G119" i="1" s="1"/>
  <c r="E117" i="1" a="1"/>
  <c r="E117" i="1" s="1"/>
  <c r="E118" i="1" s="1" a="1"/>
  <c r="E118" i="1" s="1"/>
  <c r="G118" i="1" s="1" a="1"/>
  <c r="G118" i="1" s="1"/>
  <c r="E116" i="1" a="1"/>
  <c r="E116" i="1" s="1"/>
  <c r="G116" i="1" s="1" a="1"/>
  <c r="G116" i="1" s="1"/>
  <c r="E114" i="1" a="1"/>
  <c r="E114" i="1" s="1"/>
  <c r="G114" i="1" s="1" a="1"/>
  <c r="G114" i="1" s="1"/>
  <c r="G109" i="1" a="1"/>
  <c r="G109" i="1" s="1"/>
  <c r="G108" i="1" a="1"/>
  <c r="G108" i="1" s="1"/>
  <c r="E107" i="1" a="1"/>
  <c r="E107" i="1" s="1"/>
  <c r="G107" i="1" s="1" a="1"/>
  <c r="G107" i="1" s="1"/>
  <c r="E99" i="1" a="1"/>
  <c r="E99" i="1" s="1"/>
  <c r="G94" i="1" a="1"/>
  <c r="G94" i="1" s="1"/>
  <c r="E93" i="1" a="1"/>
  <c r="E93" i="1" s="1"/>
  <c r="G93" i="1" s="1" a="1"/>
  <c r="G93" i="1" s="1"/>
  <c r="E85" i="1" a="1"/>
  <c r="E85" i="1" s="1"/>
  <c r="E98" i="1" s="1" a="1"/>
  <c r="E98" i="1" s="1"/>
  <c r="G98" i="1" s="1" a="1"/>
  <c r="G98" i="1" s="1"/>
  <c r="E84" i="1" a="1"/>
  <c r="E84" i="1" s="1"/>
  <c r="G84" i="1" s="1" a="1"/>
  <c r="G84" i="1" s="1"/>
  <c r="G79" i="1" a="1"/>
  <c r="G79" i="1" s="1"/>
  <c r="G78" i="1" a="1"/>
  <c r="G78" i="1" s="1"/>
  <c r="E70" i="1" a="1"/>
  <c r="E70" i="1" s="1"/>
  <c r="E63" i="1" a="1"/>
  <c r="E63" i="1" s="1"/>
  <c r="E60" i="1" a="1"/>
  <c r="E60" i="1" s="1"/>
  <c r="E58" i="1" a="1"/>
  <c r="E58" i="1" s="1"/>
  <c r="E57" i="1" a="1"/>
  <c r="E57" i="1" s="1"/>
  <c r="E54" i="1" a="1"/>
  <c r="E54" i="1" s="1"/>
  <c r="G54" i="1" s="1" a="1"/>
  <c r="G54" i="1" s="1"/>
  <c r="G53" i="1" a="1"/>
  <c r="G53" i="1" s="1"/>
  <c r="E45" i="1" a="1"/>
  <c r="E45" i="1" s="1"/>
  <c r="E38" i="1" a="1"/>
  <c r="E38" i="1" s="1"/>
  <c r="E37" i="1" a="1"/>
  <c r="E37" i="1" s="1"/>
  <c r="G37" i="1" s="1" a="1"/>
  <c r="G37" i="1" s="1"/>
  <c r="G36" i="1" a="1"/>
  <c r="G36" i="1" s="1"/>
  <c r="G35" i="1" a="1"/>
  <c r="G35" i="1" s="1"/>
  <c r="G34" i="1" a="1"/>
  <c r="G34" i="1" s="1"/>
  <c r="G33" i="1" a="1"/>
  <c r="G33" i="1" s="1"/>
  <c r="G32" i="1" a="1"/>
  <c r="G32" i="1" s="1"/>
  <c r="G31" i="1" a="1"/>
  <c r="G31" i="1" s="1"/>
  <c r="G30" i="1" a="1"/>
  <c r="G30" i="1" s="1"/>
  <c r="G29" i="1" a="1"/>
  <c r="G29" i="1" s="1"/>
  <c r="G28" i="1" a="1"/>
  <c r="G28" i="1"/>
  <c r="E25" i="1" a="1"/>
  <c r="E25" i="1" s="1"/>
  <c r="G25" i="1" s="1" a="1"/>
  <c r="G25" i="1" s="1"/>
  <c r="G24" i="1" a="1"/>
  <c r="G24" i="1" s="1"/>
  <c r="E22" i="1" a="1"/>
  <c r="E22" i="1" s="1"/>
  <c r="E19" i="1" a="1"/>
  <c r="E19" i="1" s="1"/>
  <c r="E17" i="1" a="1"/>
  <c r="E17" i="1" s="1"/>
  <c r="E13" i="1" a="1"/>
  <c r="E13" i="1" s="1"/>
  <c r="G117" i="1" l="1" a="1"/>
  <c r="G117" i="1" s="1"/>
  <c r="E86" i="1" a="1"/>
  <c r="E86" i="1" s="1"/>
  <c r="G86" i="1" s="1" a="1"/>
  <c r="G86" i="1" s="1"/>
  <c r="G58" i="1" a="1"/>
  <c r="G58" i="1" s="1"/>
  <c r="E62" i="1" a="1"/>
  <c r="E62" i="1" s="1"/>
  <c r="G62" i="1" s="1" a="1"/>
  <c r="G62" i="1" s="1"/>
  <c r="E105" i="1" a="1"/>
  <c r="E105" i="1" s="1"/>
  <c r="G105" i="1" s="1" a="1"/>
  <c r="G105" i="1" s="1"/>
  <c r="E101" i="1" a="1"/>
  <c r="E101" i="1" s="1"/>
  <c r="E113" i="1" a="1"/>
  <c r="E113" i="1" s="1"/>
  <c r="G113" i="1" s="1" a="1"/>
  <c r="G113" i="1" s="1"/>
  <c r="E106" i="1" a="1"/>
  <c r="E106" i="1" s="1"/>
  <c r="G106" i="1" s="1" a="1"/>
  <c r="G106" i="1" s="1"/>
  <c r="E103" i="1" a="1"/>
  <c r="E103" i="1" s="1"/>
  <c r="E104" i="1" a="1"/>
  <c r="E104" i="1" s="1"/>
  <c r="E131" i="1" a="1"/>
  <c r="E131" i="1" s="1"/>
  <c r="G131" i="1" s="1" a="1"/>
  <c r="G131" i="1" s="1"/>
  <c r="G130" i="1" a="1"/>
  <c r="G130" i="1" s="1"/>
  <c r="I41" i="2" a="1"/>
  <c r="I41" i="2" s="1"/>
  <c r="E51" i="1" a="1"/>
  <c r="E51" i="1" s="1"/>
  <c r="G51" i="1" s="1" a="1"/>
  <c r="G51" i="1" s="1"/>
  <c r="E48" i="1" a="1"/>
  <c r="E48" i="1" s="1"/>
  <c r="E46" i="1" a="1"/>
  <c r="E46" i="1" s="1"/>
  <c r="E39" i="1" a="1"/>
  <c r="E39" i="1" s="1"/>
  <c r="E44" i="1" a="1"/>
  <c r="E44" i="1" s="1"/>
  <c r="G44" i="1" s="1" a="1"/>
  <c r="G44" i="1" s="1"/>
  <c r="E26" i="1" a="1"/>
  <c r="E26" i="1" s="1"/>
  <c r="G57" i="1" a="1"/>
  <c r="G57" i="1" s="1"/>
  <c r="E61" i="1" a="1"/>
  <c r="E61" i="1" s="1"/>
  <c r="G61" i="1" s="1" a="1"/>
  <c r="G61" i="1" s="1"/>
  <c r="G60" i="1" a="1"/>
  <c r="G60" i="1" s="1"/>
  <c r="E56" i="1" a="1"/>
  <c r="E56" i="1" s="1"/>
  <c r="G56" i="1" s="1" a="1"/>
  <c r="G56" i="1" s="1"/>
  <c r="E67" i="1" a="1"/>
  <c r="E67" i="1" s="1"/>
  <c r="G67" i="1" s="1" a="1"/>
  <c r="G67" i="1" s="1"/>
  <c r="E66" i="1" a="1"/>
  <c r="E66" i="1" s="1"/>
  <c r="G66" i="1" s="1" a="1"/>
  <c r="G66" i="1" s="1"/>
  <c r="E65" i="1" a="1"/>
  <c r="E65" i="1" s="1"/>
  <c r="E64" i="1" a="1"/>
  <c r="E64" i="1" s="1"/>
  <c r="E75" i="1" a="1"/>
  <c r="E75" i="1" s="1"/>
  <c r="E71" i="1" a="1"/>
  <c r="E71" i="1" s="1"/>
  <c r="E76" i="1" a="1"/>
  <c r="E76" i="1" s="1"/>
  <c r="G76" i="1" s="1" a="1"/>
  <c r="G76" i="1" s="1"/>
  <c r="E83" i="1" a="1"/>
  <c r="E83" i="1" s="1"/>
  <c r="G83" i="1" s="1" a="1"/>
  <c r="G83" i="1" s="1"/>
  <c r="E77" i="1" a="1"/>
  <c r="E77" i="1" s="1"/>
  <c r="G77" i="1" s="1" a="1"/>
  <c r="G77" i="1" s="1"/>
  <c r="E74" i="1" a="1"/>
  <c r="E74" i="1" s="1"/>
  <c r="E91" i="1" a="1"/>
  <c r="E91" i="1" s="1"/>
  <c r="G91" i="1" s="1" a="1"/>
  <c r="G91" i="1" s="1"/>
  <c r="E87" i="1" a="1"/>
  <c r="E87" i="1" s="1"/>
  <c r="E89" i="1" a="1"/>
  <c r="E89" i="1" s="1"/>
  <c r="E92" i="1" a="1"/>
  <c r="E92" i="1" s="1"/>
  <c r="G92" i="1" s="1" a="1"/>
  <c r="G92" i="1" s="1"/>
  <c r="E90" i="1" a="1"/>
  <c r="E90" i="1" s="1"/>
  <c r="E100" i="1" a="1"/>
  <c r="E100" i="1" s="1"/>
  <c r="G100" i="1" s="1" a="1"/>
  <c r="G100" i="1" s="1"/>
  <c r="E140" i="1" a="1"/>
  <c r="E140" i="1" s="1"/>
  <c r="G140" i="1" s="1" a="1"/>
  <c r="G140" i="1" s="1"/>
  <c r="G136" i="1" a="1"/>
  <c r="G136" i="1" s="1"/>
  <c r="I62" i="2" a="1"/>
  <c r="I62" i="2" s="1"/>
  <c r="D64" i="2" a="1"/>
  <c r="D64" i="2" s="1"/>
  <c r="E81" i="1" l="1" a="1"/>
  <c r="E81" i="1" s="1"/>
  <c r="G81" i="1" s="1" a="1"/>
  <c r="G81" i="1" s="1"/>
  <c r="G74" i="1" a="1"/>
  <c r="G74" i="1" s="1"/>
  <c r="G71" i="1" a="1"/>
  <c r="G71" i="1" s="1"/>
  <c r="E72" i="1" a="1"/>
  <c r="E72" i="1" s="1"/>
  <c r="E112" i="1" a="1"/>
  <c r="E112" i="1" s="1"/>
  <c r="G112" i="1" s="1" a="1"/>
  <c r="G112" i="1" s="1"/>
  <c r="G104" i="1" a="1"/>
  <c r="G104" i="1" s="1"/>
  <c r="G101" i="1" a="1"/>
  <c r="G101" i="1" s="1"/>
  <c r="E102" i="1" a="1"/>
  <c r="E102" i="1" s="1"/>
  <c r="G102" i="1" s="1" a="1"/>
  <c r="G102" i="1" s="1"/>
  <c r="G89" i="1" a="1"/>
  <c r="G89" i="1" s="1"/>
  <c r="E96" i="1" a="1"/>
  <c r="E96" i="1" s="1"/>
  <c r="G96" i="1" s="1" a="1"/>
  <c r="G96" i="1" s="1"/>
  <c r="E82" i="1" a="1"/>
  <c r="E82" i="1" s="1"/>
  <c r="G82" i="1" s="1" a="1"/>
  <c r="G82" i="1" s="1"/>
  <c r="G75" i="1" a="1"/>
  <c r="G75" i="1" s="1"/>
  <c r="G39" i="1" a="1"/>
  <c r="G39" i="1" s="1"/>
  <c r="E40" i="1" a="1"/>
  <c r="E40" i="1" s="1"/>
  <c r="E111" i="1" a="1"/>
  <c r="E111" i="1" s="1"/>
  <c r="G111" i="1" s="1" a="1"/>
  <c r="G111" i="1" s="1"/>
  <c r="G103" i="1" a="1"/>
  <c r="G103" i="1" s="1"/>
  <c r="G87" i="1" a="1"/>
  <c r="G87" i="1" s="1"/>
  <c r="E88" i="1" a="1"/>
  <c r="E88" i="1" s="1"/>
  <c r="G88" i="1" s="1" a="1"/>
  <c r="G88" i="1" s="1"/>
  <c r="E68" i="1" a="1"/>
  <c r="E68" i="1" s="1"/>
  <c r="G68" i="1" s="1" a="1"/>
  <c r="G68" i="1" s="1"/>
  <c r="G64" i="1" a="1"/>
  <c r="G64" i="1" s="1"/>
  <c r="G26" i="1" a="1"/>
  <c r="G26" i="1" s="1"/>
  <c r="E27" i="1" a="1"/>
  <c r="E27" i="1" s="1"/>
  <c r="G27" i="1" s="1" a="1"/>
  <c r="G27" i="1" s="1"/>
  <c r="E47" i="1" a="1"/>
  <c r="E47" i="1" s="1"/>
  <c r="G47" i="1" s="1" a="1"/>
  <c r="G47" i="1" s="1"/>
  <c r="G46" i="1" a="1"/>
  <c r="G46" i="1" s="1"/>
  <c r="E97" i="1" a="1"/>
  <c r="E97" i="1" s="1"/>
  <c r="G97" i="1" s="1" a="1"/>
  <c r="G97" i="1" s="1"/>
  <c r="G90" i="1" a="1"/>
  <c r="G90" i="1" s="1"/>
  <c r="E69" i="1" a="1"/>
  <c r="E69" i="1" s="1"/>
  <c r="G69" i="1" s="1" a="1"/>
  <c r="G69" i="1" s="1"/>
  <c r="G65" i="1" a="1"/>
  <c r="G65" i="1" s="1"/>
  <c r="E49" i="1" a="1"/>
  <c r="E49" i="1" s="1"/>
  <c r="G49" i="1" s="1" a="1"/>
  <c r="G49" i="1" s="1"/>
  <c r="G48" i="1" a="1"/>
  <c r="G48" i="1" s="1"/>
  <c r="G72" i="1" l="1" a="1"/>
  <c r="G72" i="1" s="1"/>
  <c r="E73" i="1" a="1"/>
  <c r="E73" i="1" s="1"/>
  <c r="G73" i="1" s="1" a="1"/>
  <c r="G73" i="1" s="1"/>
  <c r="G40" i="1" a="1"/>
  <c r="G40" i="1" s="1"/>
  <c r="E41" i="1" a="1"/>
  <c r="E41" i="1" s="1"/>
  <c r="G41" i="1" l="1" a="1"/>
  <c r="G41" i="1" s="1"/>
  <c r="E42" i="1" a="1"/>
  <c r="E42" i="1" s="1"/>
  <c r="G42" i="1" s="1" a="1"/>
  <c r="G42" i="1" s="1"/>
  <c r="G144" i="1" s="1" a="1"/>
  <c r="G144" i="1" s="1"/>
  <c r="G145" i="1" l="1" a="1"/>
  <c r="G145" i="1" s="1"/>
  <c r="G146" i="1" s="1" a="1"/>
  <c r="G1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<sst xmlns="http://schemas.openxmlformats.org/spreadsheetml/2006/main" count="631" uniqueCount="322">
  <si>
    <t xml:space="preserve">VÝKAZ VÝMĚR </t>
  </si>
  <si>
    <t>název:</t>
  </si>
  <si>
    <t>adresa - ulice, č.p.:</t>
  </si>
  <si>
    <t>místo:</t>
  </si>
  <si>
    <t>Stráž nad Nisou</t>
  </si>
  <si>
    <t>město, PSČ:</t>
  </si>
  <si>
    <t xml:space="preserve">investor: </t>
  </si>
  <si>
    <t>ZŠ Stráž nad Nisou</t>
  </si>
  <si>
    <t>IČ:</t>
  </si>
  <si>
    <t>vypracovala:</t>
  </si>
  <si>
    <t>DIČ:</t>
  </si>
  <si>
    <t>datum:</t>
  </si>
  <si>
    <t>telefon</t>
  </si>
  <si>
    <t>e-mail:</t>
  </si>
  <si>
    <t>zařazení</t>
  </si>
  <si>
    <t>popis</t>
  </si>
  <si>
    <t>jednotky</t>
  </si>
  <si>
    <t>cena za jednotku</t>
  </si>
  <si>
    <t>cena celkem</t>
  </si>
  <si>
    <t>poznámka</t>
  </si>
  <si>
    <t>INFORMACE</t>
  </si>
  <si>
    <t>pozn. všechny objemové jednotky jsou uváděny ve slehlém stavu materiálu; veškeré míry je nutno před výrobou na místě přeměřit</t>
  </si>
  <si>
    <t>přehled upravovaných ploch</t>
  </si>
  <si>
    <t>plocha pozemku (dle vymezeného území)</t>
  </si>
  <si>
    <t>m²</t>
  </si>
  <si>
    <t>vymezené území dle geodetického zaměření ozn. "část B"</t>
  </si>
  <si>
    <t>zahradní stavby (stávající altán)</t>
  </si>
  <si>
    <t>zahradnicky upravované plochy celkem</t>
  </si>
  <si>
    <t>záhonová výsadba keřů mulčovaná drcenou borkou</t>
  </si>
  <si>
    <t>záhonová výsadba trvalek mulčovaná drcenou borkou</t>
  </si>
  <si>
    <t>travnaté plochy nové</t>
  </si>
  <si>
    <t>dosev trávníku po terénních úpravách</t>
  </si>
  <si>
    <t>nezpěvněné plochy celkem - mlatové plochy</t>
  </si>
  <si>
    <t>mlatová plocha s vyvýšenými záhony</t>
  </si>
  <si>
    <t>zpevněné plochy celkem - kamenné plochy</t>
  </si>
  <si>
    <t>kamenná dlažba - průchod</t>
  </si>
  <si>
    <t>kamenná dlažba s ohništěm</t>
  </si>
  <si>
    <t>zpevněné plochy celkem - dřevěná terasa</t>
  </si>
  <si>
    <t>není součástí dodávky</t>
  </si>
  <si>
    <t>dřevěná terasa</t>
  </si>
  <si>
    <t>PŘÍPRAVNÉ ZAHRADNICKÉ PRÁCE</t>
  </si>
  <si>
    <t>příprava</t>
  </si>
  <si>
    <t>vytyčení realizovaných ploch dle projektu</t>
  </si>
  <si>
    <t>kpl</t>
  </si>
  <si>
    <t>chemické odplevelení ploch pro výsadby (neselektivní herbicid) 2x</t>
  </si>
  <si>
    <t>stržení travního drnu do 50 mm vč. odstranění stávajícího porostu - záhonové výsadby s naložením na dopravní prostředek</t>
  </si>
  <si>
    <t>odvoz výkopku na skládku, skládkovné</t>
  </si>
  <si>
    <t xml:space="preserve">m³ </t>
  </si>
  <si>
    <t>navýšení stavu o 40% - nakypření výkopku</t>
  </si>
  <si>
    <t>doprava bagru, manipulace</t>
  </si>
  <si>
    <t>odstranění keřů do v.100 cm s odstraněním kořenů a odvozem hmoty, skládka</t>
  </si>
  <si>
    <t xml:space="preserve">přesazení křoviny bez balu </t>
  </si>
  <si>
    <t>ks</t>
  </si>
  <si>
    <t>selekce rostlin proběhne v rámci AD na místě</t>
  </si>
  <si>
    <t xml:space="preserve">přesazení trvalek </t>
  </si>
  <si>
    <t>terénní úpravy - ve svahu přes 1:5 do 1:2</t>
  </si>
  <si>
    <t>srování valu pro výsadbové plochy</t>
  </si>
  <si>
    <t>srovnání terénu pro zpevněné a výsadbové plochy</t>
  </si>
  <si>
    <t>přesuny</t>
  </si>
  <si>
    <t>přesun pískoviště do vzdálenosti 10 m</t>
  </si>
  <si>
    <t>v rámci AD zjistit možnosti přesunu</t>
  </si>
  <si>
    <t>demolice</t>
  </si>
  <si>
    <t>odstranění obrub u výsadbové jámy, zavežení výkopu a urovnání</t>
  </si>
  <si>
    <t>odstranění uhynulé dřeviny</t>
  </si>
  <si>
    <t>uhynulá výsadba "Strom přátelství"</t>
  </si>
  <si>
    <t xml:space="preserve">založení trávníku výsevem </t>
  </si>
  <si>
    <t>záhony</t>
  </si>
  <si>
    <t>výsadbové plochy - keřové výsadby</t>
  </si>
  <si>
    <t>-</t>
  </si>
  <si>
    <t>zkypření půdy rotavátorováním 2x</t>
  </si>
  <si>
    <t>doplnění výsadbového substrátu do 100 mm s přesunem hmot</t>
  </si>
  <si>
    <t xml:space="preserve">promísení substrátu s ornicí </t>
  </si>
  <si>
    <t xml:space="preserve">ruční dorovnání do konečného stavu </t>
  </si>
  <si>
    <t>výsadbové plochy - materiál</t>
  </si>
  <si>
    <t>výsadbový substrát vč.dopravy</t>
  </si>
  <si>
    <t>výsadbové plochy - trvalkové výsadby</t>
  </si>
  <si>
    <t>instalace kovové obruby - keřové a trvalkové záhony</t>
  </si>
  <si>
    <t>bm</t>
  </si>
  <si>
    <t>instalace kovové obruby</t>
  </si>
  <si>
    <t>obruba z ocelové pásoviny, výška 80mm, tl. 5 mm, kotvení roxory o průměru 12mm</t>
  </si>
  <si>
    <t>zavezení substrátu do vyvýšených záhonů</t>
  </si>
  <si>
    <t>zavezení drenážní vrstvy,  tl. 10 cm, štěrk fr. 16/32</t>
  </si>
  <si>
    <t>instalace separační geotextilie 300g/m2</t>
  </si>
  <si>
    <t>navezení substrátu do vyvýšených záhonů-materiál</t>
  </si>
  <si>
    <t>zahradnický substrát pro pěstování plodin</t>
  </si>
  <si>
    <t>drenážní vrstva, tl. 10 cm, štěrk fr. 16/32</t>
  </si>
  <si>
    <t>separační geotextilie 300g/m2</t>
  </si>
  <si>
    <t>trávník pobytový</t>
  </si>
  <si>
    <t>travnaté plochy</t>
  </si>
  <si>
    <t>doplnění ornice do 50mm s přesunem hmot</t>
  </si>
  <si>
    <t>doplnění trávníkového kompostu do 30mm</t>
  </si>
  <si>
    <t>rotavátorování</t>
  </si>
  <si>
    <t>zemina tříděná vč.dopravy</t>
  </si>
  <si>
    <t>kompost</t>
  </si>
  <si>
    <t>STAVEBNÍ PRÁCE</t>
  </si>
  <si>
    <t>zpevněné a nezpevněné plochy</t>
  </si>
  <si>
    <t>odtěžení terénu do 250mm s naložením výkopku</t>
  </si>
  <si>
    <t>doprava - odvoz výkopku na skládku</t>
  </si>
  <si>
    <t>skládkování výkopku</t>
  </si>
  <si>
    <t>zavezení podkladní vrstvy (štěrk 16/32mm) do 150 mm s rozprostřením</t>
  </si>
  <si>
    <t>zavezení podkladní vrstvy (štěrk 8/16mm) do 60 mm s rozprostřením</t>
  </si>
  <si>
    <t>hutnění podkladu</t>
  </si>
  <si>
    <t xml:space="preserve">stavba mlatového povrchu, vrstva do 40mm - zavezení, rovnání, hutnění, vlhčení </t>
  </si>
  <si>
    <t>přesuny hmot</t>
  </si>
  <si>
    <t>mlatová plocha - materiál</t>
  </si>
  <si>
    <t>štěrk fr. 16/32mm vč. dopravy</t>
  </si>
  <si>
    <t>štěrk fr. 8/16mm vč. dopravy</t>
  </si>
  <si>
    <t>mlatový kryt - žulový perk světlý, okrový</t>
  </si>
  <si>
    <t>odtěžení terénu do 300 mm s přesunem a naložením</t>
  </si>
  <si>
    <t>zavezení podkladní vrstvy (štěrk 8/32mm) do 150mm s rozprostřením</t>
  </si>
  <si>
    <t>zavezení podkladní vrstvy (štěrk 4/8 mm) do 50mm s rozprostřením</t>
  </si>
  <si>
    <t>pokládka kamenné dlažby</t>
  </si>
  <si>
    <t>zasypání štěrkem (štěrk 4/8 mm)</t>
  </si>
  <si>
    <t>kamenná dlažba - průchod - materiál</t>
  </si>
  <si>
    <t>štěrk fr. 8/32 mm vč. dopravy</t>
  </si>
  <si>
    <t>štěrk fr. 4/8 mm vč. dopravy</t>
  </si>
  <si>
    <t>kamenná dlažba - žulové odseky vel. 150 - 400 mm, tl. 80-100 mm</t>
  </si>
  <si>
    <t>materiál bude vyvzorkován před započetím prací</t>
  </si>
  <si>
    <t>zasypání štěrkem štěrk 4/8 mm (uvnitř ohniště) / směsí zeminy, štěrku a travního osiva (vně kruhu)</t>
  </si>
  <si>
    <t>instalace kovové obruby - kruh o průměru 1000 mm</t>
  </si>
  <si>
    <t>kamenná dlažba s ohništěm - materiál</t>
  </si>
  <si>
    <t>obruba z ocelové pásoviny, výška 150 mm, tl. 8 mm, kotvení roxory o průměru 12mm</t>
  </si>
  <si>
    <t>Pobytová dřevěná terasa s lavicí - příprava pro stavbu</t>
  </si>
  <si>
    <t>výsadby</t>
  </si>
  <si>
    <t>rozmístění kompozice výsadeb</t>
  </si>
  <si>
    <t>ZAHRADNICKÉ PRÁCE</t>
  </si>
  <si>
    <t>hloubení výsadbových jamek do 0,02m3</t>
  </si>
  <si>
    <t>výsadby půdopokryvných trvalek pouze pod keři</t>
  </si>
  <si>
    <t>hloubení výsadbových jamek do 0,05m3</t>
  </si>
  <si>
    <t>hloubení výsadbových jamek do 0,125m3</t>
  </si>
  <si>
    <t>hloubení výsadbových jamek do 0,4m3</t>
  </si>
  <si>
    <t>vysazení rostlin do velikosti balu 0,2m</t>
  </si>
  <si>
    <t>vysazení rostlin do velikosti balu 0,3m</t>
  </si>
  <si>
    <t>vysazení rostlin do velikosti balu 0,5m</t>
  </si>
  <si>
    <t>výsadba trvalek a trav K9</t>
  </si>
  <si>
    <t>založení trávníku výsevem</t>
  </si>
  <si>
    <t>travní osivo UNI 5 KORZO Směs pro rekreační trávníky</t>
  </si>
  <si>
    <t>kg</t>
  </si>
  <si>
    <t>sortiment rostlin - sumář</t>
  </si>
  <si>
    <t>keře</t>
  </si>
  <si>
    <t>trvalky a okrasné trávy K9</t>
  </si>
  <si>
    <t>cibuloviny</t>
  </si>
  <si>
    <t>dokončovací práce</t>
  </si>
  <si>
    <t>mulčování keřů drcenou borkou vrstva 10cm</t>
  </si>
  <si>
    <t>mulčování trvalek drcenou borkou vrstva 7cm</t>
  </si>
  <si>
    <t>bude dokončeno v rámci workshopu</t>
  </si>
  <si>
    <t>zálivka výsadeb</t>
  </si>
  <si>
    <t>hnojení výsadeb</t>
  </si>
  <si>
    <t>hnojení trávníku</t>
  </si>
  <si>
    <t>drcená borka vč. dopravy</t>
  </si>
  <si>
    <t>hnojivo pro výsadby</t>
  </si>
  <si>
    <t>trávníkové hnojivo</t>
  </si>
  <si>
    <t>SHRNUTÍ</t>
  </si>
  <si>
    <t xml:space="preserve">CELKOVÁ CENA bez DPH </t>
  </si>
  <si>
    <t>DPH 21%</t>
  </si>
  <si>
    <t>CELKOVÁ CENA s DPH</t>
  </si>
  <si>
    <t>NEZAHRNUTÉ POLOŽKY</t>
  </si>
  <si>
    <t>zhotovení a instalace dřevěných prvků (terasa, vyvýšené záhony, paravan z kmenů)</t>
  </si>
  <si>
    <t>výsadby trvalek v záhonu A1/A2 - bude vysazováno v rámci workshopu - celkem 503 ks</t>
  </si>
  <si>
    <t>výsadby cibulovin v záhonu A1/A2 - bude vysazováno v rámci workshopu - celkem 590 ks</t>
  </si>
  <si>
    <t>KEŘE</t>
  </si>
  <si>
    <t>ozn.</t>
  </si>
  <si>
    <t>taxon</t>
  </si>
  <si>
    <t>český název</t>
  </si>
  <si>
    <t>celkem ks</t>
  </si>
  <si>
    <t>velikost</t>
  </si>
  <si>
    <t>cena/ks</t>
  </si>
  <si>
    <t>AmLa</t>
  </si>
  <si>
    <t>Amelanchier lamarckii</t>
  </si>
  <si>
    <t>muchovník</t>
  </si>
  <si>
    <t>K</t>
  </si>
  <si>
    <t>150-200</t>
  </si>
  <si>
    <t>vícekmen</t>
  </si>
  <si>
    <t>Buda</t>
  </si>
  <si>
    <t>Buddleja davidii 'Pink Delight'</t>
  </si>
  <si>
    <t>komule</t>
  </si>
  <si>
    <t>30-40</t>
  </si>
  <si>
    <t>DeGr</t>
  </si>
  <si>
    <t>Deutzia gracilis 'Nikko'</t>
  </si>
  <si>
    <t>trojpuk</t>
  </si>
  <si>
    <t>1 l</t>
  </si>
  <si>
    <t>20-30</t>
  </si>
  <si>
    <t>DeRS</t>
  </si>
  <si>
    <t>Deutzia 'Raspberry Sundae'</t>
  </si>
  <si>
    <t>2l</t>
  </si>
  <si>
    <t>40-60</t>
  </si>
  <si>
    <t>PhDB</t>
  </si>
  <si>
    <t>Philadelphus 'Mont Blanc'</t>
  </si>
  <si>
    <t>pustoryl</t>
  </si>
  <si>
    <t>Philadelphus 'Dame Blanche'</t>
  </si>
  <si>
    <t>PyG</t>
  </si>
  <si>
    <t>Pyracantha 'Golden Charmer'</t>
  </si>
  <si>
    <t>hlohyně</t>
  </si>
  <si>
    <t>RiAl</t>
  </si>
  <si>
    <t>Ribes alpinum</t>
  </si>
  <si>
    <t>meruzalka</t>
  </si>
  <si>
    <t>SyVu</t>
  </si>
  <si>
    <t>Syringa vulgaris</t>
  </si>
  <si>
    <t>šeřík</t>
  </si>
  <si>
    <t>60-80</t>
  </si>
  <si>
    <t>kultivary světle fialové, růžové, ne různobarevné květy</t>
  </si>
  <si>
    <t>RuID</t>
  </si>
  <si>
    <t>Rubus idaeus ‘Zefa Herbsternte’/'Ottawa'</t>
  </si>
  <si>
    <t>maliník</t>
  </si>
  <si>
    <t>RuFr</t>
  </si>
  <si>
    <t>Rubus fruticosus 'Coolaris Patio Black'/ 'Coolaris Garden Black'</t>
  </si>
  <si>
    <t>ostružiník</t>
  </si>
  <si>
    <t>keře celkem</t>
  </si>
  <si>
    <t>TRVALKY</t>
  </si>
  <si>
    <t>ajre</t>
  </si>
  <si>
    <t>Ajuga reptans</t>
  </si>
  <si>
    <t>zběhovec</t>
  </si>
  <si>
    <t>K9</t>
  </si>
  <si>
    <t>almo</t>
  </si>
  <si>
    <t>Alchemilla mollis</t>
  </si>
  <si>
    <t>kontryhel</t>
  </si>
  <si>
    <t>alsp</t>
  </si>
  <si>
    <t>Allium schoenoprasum</t>
  </si>
  <si>
    <t>pažitka</t>
  </si>
  <si>
    <t>anhu</t>
  </si>
  <si>
    <t>Anemone hupenensis'September Charm'</t>
  </si>
  <si>
    <t>sasanka</t>
  </si>
  <si>
    <t>aqvu</t>
  </si>
  <si>
    <t>Aquillegia vulgaris 'Grandmother garden'</t>
  </si>
  <si>
    <t>orlíček</t>
  </si>
  <si>
    <t>asdu</t>
  </si>
  <si>
    <t>Aster dumosus 'Herbstgruß vom Bresserhof'</t>
  </si>
  <si>
    <t>hvězdnice</t>
  </si>
  <si>
    <t>aseu</t>
  </si>
  <si>
    <t>Asarum europaeum</t>
  </si>
  <si>
    <t>kopytník</t>
  </si>
  <si>
    <t>asma</t>
  </si>
  <si>
    <t>Astrantia major</t>
  </si>
  <si>
    <t>jarmanka</t>
  </si>
  <si>
    <t>beBD</t>
  </si>
  <si>
    <t>Bergenia 'Baby Doll'</t>
  </si>
  <si>
    <t>badyl</t>
  </si>
  <si>
    <t>brma</t>
  </si>
  <si>
    <t>Brunerra macrophylla</t>
  </si>
  <si>
    <t>pomněnkovec</t>
  </si>
  <si>
    <t>frve</t>
  </si>
  <si>
    <t>Fragaria vesca 'Wildform'</t>
  </si>
  <si>
    <t>jahodník</t>
  </si>
  <si>
    <t>geca</t>
  </si>
  <si>
    <t>Geranium x cantabrigiense 'St. Ola'</t>
  </si>
  <si>
    <t>kakost</t>
  </si>
  <si>
    <t>irNV</t>
  </si>
  <si>
    <t>Iris barbata 'Nana Volts'</t>
  </si>
  <si>
    <t>kosatec</t>
  </si>
  <si>
    <t>lynu</t>
  </si>
  <si>
    <t>Lysimachia nummularia</t>
  </si>
  <si>
    <t>penízkovka</t>
  </si>
  <si>
    <t>meof</t>
  </si>
  <si>
    <t>Melissa officinalis</t>
  </si>
  <si>
    <t>meduňka</t>
  </si>
  <si>
    <t>mepi</t>
  </si>
  <si>
    <t>Mentha x piperita</t>
  </si>
  <si>
    <t>máta</t>
  </si>
  <si>
    <t>nefa</t>
  </si>
  <si>
    <t>Nepeta x faassenii 'KitaKat'</t>
  </si>
  <si>
    <t>šanta</t>
  </si>
  <si>
    <t>peat</t>
  </si>
  <si>
    <t>Perovskia atriplicofila 'Little Spire'</t>
  </si>
  <si>
    <t>perovskie</t>
  </si>
  <si>
    <t>sane</t>
  </si>
  <si>
    <t>Salvia nemorosa 'Amethyst'</t>
  </si>
  <si>
    <t>šalvěj</t>
  </si>
  <si>
    <t>sete</t>
  </si>
  <si>
    <t>Sedum telephium 'Matrona'</t>
  </si>
  <si>
    <t>rozchodník</t>
  </si>
  <si>
    <t>syof</t>
  </si>
  <si>
    <t>Symphytum officinale</t>
  </si>
  <si>
    <t>kostival</t>
  </si>
  <si>
    <t>tiwh</t>
  </si>
  <si>
    <t>Tiarella wherryi</t>
  </si>
  <si>
    <t>mitrovnička</t>
  </si>
  <si>
    <t>vimi</t>
  </si>
  <si>
    <t>Vinca minor</t>
  </si>
  <si>
    <t>barvínek</t>
  </si>
  <si>
    <t>mix</t>
  </si>
  <si>
    <t>mix bylinek - Satureja sp., Thymus sp., Origanum sp., Salvia off., apod.</t>
  </si>
  <si>
    <t>mix bylinek</t>
  </si>
  <si>
    <t>výběr na realizátorovi dle dostupného sortimentu</t>
  </si>
  <si>
    <t>trvalky celkem</t>
  </si>
  <si>
    <t>TRAVINY</t>
  </si>
  <si>
    <t>lusy</t>
  </si>
  <si>
    <t>Luzula sylvatica 'Lucius'</t>
  </si>
  <si>
    <t>bika</t>
  </si>
  <si>
    <t>traviny celkem</t>
  </si>
  <si>
    <t>KAPRADINY</t>
  </si>
  <si>
    <t>atff</t>
  </si>
  <si>
    <t>Athyrium filix-femina</t>
  </si>
  <si>
    <t>papratka</t>
  </si>
  <si>
    <t>drfy</t>
  </si>
  <si>
    <t>Dryopteris filix-mas</t>
  </si>
  <si>
    <t>kapraď</t>
  </si>
  <si>
    <t>kapradiny celkem</t>
  </si>
  <si>
    <t>CIBULOVINY</t>
  </si>
  <si>
    <t>Allium  ursinum</t>
  </si>
  <si>
    <t>česnek medvědí</t>
  </si>
  <si>
    <t>Allium nigrum</t>
  </si>
  <si>
    <t>česnek</t>
  </si>
  <si>
    <t>Crocus sp.</t>
  </si>
  <si>
    <t>krokus</t>
  </si>
  <si>
    <t>Galanthus elwesii</t>
  </si>
  <si>
    <t>sněženka</t>
  </si>
  <si>
    <t>Hyacinthoides hispanica</t>
  </si>
  <si>
    <t>hyacintovec</t>
  </si>
  <si>
    <t>Leucojum vernum</t>
  </si>
  <si>
    <t>bledule</t>
  </si>
  <si>
    <t>Narcissus sp. ('Canalicullatus', 'Cassata', 'Minnow', 'Pueblo', 'Silver Chimes', 'Smiling Twin')</t>
  </si>
  <si>
    <t>narcis</t>
  </si>
  <si>
    <t>Tulipa saxatilis</t>
  </si>
  <si>
    <t>botanický tulipán</t>
  </si>
  <si>
    <t>Tulipa turkestanica</t>
  </si>
  <si>
    <t>cibuloviny celkem</t>
  </si>
  <si>
    <t>ROSTLINY CELKEM</t>
  </si>
  <si>
    <t>kontejner</t>
  </si>
  <si>
    <t>08.09.2025</t>
  </si>
  <si>
    <t>počet</t>
  </si>
  <si>
    <t xml:space="preserve">UCHAZEČ </t>
  </si>
  <si>
    <t xml:space="preserve">ZŠ STRÁŽ NAD NISOU - ÚPRAVA ŠKOLNÍ ZAHRADY - ČÁST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</si>
</sst>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#,##0.00&quot; &quot;[$Kč-405]"/>
    <numFmt numFmtId="166" formatCode="&quot; &quot;* #,##0.00&quot;    &quot;;&quot;-&quot;* #,##0.00&quot;    &quot;;&quot; &quot;* &quot;-&quot;??&quot;    &quot;"/>
  </numFmts>
  <fonts count="15">
    <font>
      <sz val="11"/>
      <color indexed="8"/>
      <name val="Calibri"/>
    </font>
    <font>
      <b/>
      <sz val="11"/>
      <color indexed="8"/>
      <name val="Calibri"/>
    </font>
    <font>
      <b/>
      <i/>
      <sz val="11"/>
      <color indexed="8"/>
      <name val="Calibri"/>
    </font>
    <font>
      <i/>
      <sz val="11"/>
      <color indexed="8"/>
      <name val="Calibri"/>
    </font>
    <font>
      <sz val="11"/>
      <color indexed="13"/>
      <name val="Calibri"/>
    </font>
    <font>
      <strike/>
      <sz val="11"/>
      <color indexed="8"/>
      <name val="Calibri"/>
    </font>
    <font>
      <sz val="10"/>
      <color indexed="8"/>
      <name val="Helvetica Neue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41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260">
    <xf numFmtId="0" fontId="0" fillId="0" borderId="0" xfId="0"/>
    <xf numFmtId="0" fontId="0" fillId="0" borderId="0" xfId="0" applyNumberFormat="1"/>
    <xf numFmtId="0" fontId="0" fillId="2" borderId="2" xfId="0" applyFill="1" applyBorder="1"/>
    <xf numFmtId="49" fontId="1" fillId="2" borderId="4" xfId="0" applyNumberFormat="1" applyFont="1" applyFill="1" applyBorder="1"/>
    <xf numFmtId="0" fontId="0" fillId="2" borderId="4" xfId="0" applyFill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49" fontId="0" fillId="2" borderId="2" xfId="0" applyNumberFormat="1" applyFill="1" applyBorder="1"/>
    <xf numFmtId="49" fontId="3" fillId="2" borderId="4" xfId="0" applyNumberFormat="1" applyFont="1" applyFill="1" applyBorder="1"/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horizontal="left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2" borderId="17" xfId="0" applyNumberFormat="1" applyFill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vertical="center" wrapText="1"/>
    </xf>
    <xf numFmtId="49" fontId="1" fillId="4" borderId="17" xfId="0" applyNumberFormat="1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vertical="center" wrapText="1"/>
    </xf>
    <xf numFmtId="164" fontId="0" fillId="3" borderId="15" xfId="0" applyNumberFormat="1" applyFill="1" applyBorder="1" applyAlignment="1">
      <alignment vertical="center" wrapText="1"/>
    </xf>
    <xf numFmtId="49" fontId="0" fillId="2" borderId="17" xfId="0" applyNumberFormat="1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49" fontId="0" fillId="2" borderId="17" xfId="0" applyNumberFormat="1" applyFill="1" applyBorder="1" applyAlignment="1">
      <alignment vertical="center"/>
    </xf>
    <xf numFmtId="49" fontId="1" fillId="2" borderId="8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vertical="center"/>
    </xf>
    <xf numFmtId="49" fontId="0" fillId="4" borderId="2" xfId="0" applyNumberFormat="1" applyFill="1" applyBorder="1" applyAlignment="1">
      <alignment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49" fontId="0" fillId="6" borderId="17" xfId="0" applyNumberFormat="1" applyFill="1" applyBorder="1" applyAlignment="1">
      <alignment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6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 wrapText="1"/>
    </xf>
    <xf numFmtId="164" fontId="0" fillId="5" borderId="2" xfId="0" applyNumberFormat="1" applyFill="1" applyBorder="1" applyAlignment="1">
      <alignment vertical="center" wrapText="1"/>
    </xf>
    <xf numFmtId="49" fontId="0" fillId="6" borderId="17" xfId="0" applyNumberFormat="1" applyFill="1" applyBorder="1" applyAlignment="1">
      <alignment horizontal="left" vertical="center" wrapText="1"/>
    </xf>
    <xf numFmtId="0" fontId="0" fillId="2" borderId="23" xfId="0" applyFill="1" applyBorder="1"/>
    <xf numFmtId="0" fontId="0" fillId="2" borderId="24" xfId="0" applyFill="1" applyBorder="1"/>
    <xf numFmtId="49" fontId="0" fillId="7" borderId="17" xfId="0" applyNumberFormat="1" applyFill="1" applyBorder="1" applyAlignment="1">
      <alignment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0" fontId="0" fillId="7" borderId="2" xfId="0" applyNumberFormat="1" applyFill="1" applyBorder="1" applyAlignment="1">
      <alignment vertical="center" wrapText="1"/>
    </xf>
    <xf numFmtId="49" fontId="0" fillId="7" borderId="20" xfId="0" applyNumberFormat="1" applyFill="1" applyBorder="1" applyAlignment="1">
      <alignment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0" fontId="0" fillId="7" borderId="7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 wrapText="1"/>
    </xf>
    <xf numFmtId="49" fontId="1" fillId="4" borderId="14" xfId="0" applyNumberFormat="1" applyFont="1" applyFill="1" applyBorder="1" applyAlignment="1">
      <alignment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49" fontId="0" fillId="4" borderId="15" xfId="0" applyNumberFormat="1" applyFill="1" applyBorder="1" applyAlignment="1">
      <alignment vertical="center" wrapText="1"/>
    </xf>
    <xf numFmtId="49" fontId="0" fillId="7" borderId="17" xfId="0" applyNumberFormat="1" applyFill="1" applyBorder="1" applyAlignment="1">
      <alignment horizontal="left" vertical="center" wrapText="1"/>
    </xf>
    <xf numFmtId="49" fontId="0" fillId="2" borderId="17" xfId="0" applyNumberFormat="1" applyFill="1" applyBorder="1"/>
    <xf numFmtId="49" fontId="5" fillId="2" borderId="17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7" borderId="7" xfId="0" applyNumberForma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vertical="center" wrapText="1"/>
    </xf>
    <xf numFmtId="0" fontId="1" fillId="2" borderId="14" xfId="0" applyFont="1" applyFill="1" applyBorder="1" applyAlignment="1">
      <alignment wrapText="1"/>
    </xf>
    <xf numFmtId="49" fontId="1" fillId="2" borderId="15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2" borderId="20" xfId="0" applyFont="1" applyFill="1" applyBorder="1" applyAlignment="1">
      <alignment wrapText="1"/>
    </xf>
    <xf numFmtId="49" fontId="1" fillId="2" borderId="7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164" fontId="0" fillId="2" borderId="7" xfId="0" applyNumberFormat="1" applyFill="1" applyBorder="1" applyAlignment="1">
      <alignment vertical="center" wrapText="1"/>
    </xf>
    <xf numFmtId="0" fontId="0" fillId="2" borderId="27" xfId="0" applyFill="1" applyBorder="1"/>
    <xf numFmtId="0" fontId="0" fillId="2" borderId="4" xfId="0" applyFill="1" applyBorder="1"/>
    <xf numFmtId="0" fontId="0" fillId="2" borderId="29" xfId="0" applyFill="1" applyBorder="1"/>
    <xf numFmtId="0" fontId="0" fillId="2" borderId="6" xfId="0" applyFill="1" applyBorder="1"/>
    <xf numFmtId="0" fontId="1" fillId="2" borderId="15" xfId="0" applyFont="1" applyFill="1" applyBorder="1" applyAlignment="1">
      <alignment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5" fontId="1" fillId="2" borderId="29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0" fillId="2" borderId="31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0" fontId="0" fillId="2" borderId="29" xfId="0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49" fontId="0" fillId="2" borderId="21" xfId="0" applyNumberFormat="1" applyFill="1" applyBorder="1" applyAlignment="1">
      <alignment vertical="center" wrapText="1"/>
    </xf>
    <xf numFmtId="0" fontId="0" fillId="2" borderId="35" xfId="0" applyFill="1" applyBorder="1"/>
    <xf numFmtId="0" fontId="0" fillId="2" borderId="36" xfId="0" applyFill="1" applyBorder="1"/>
    <xf numFmtId="49" fontId="1" fillId="12" borderId="2" xfId="0" applyNumberFormat="1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0" fillId="2" borderId="37" xfId="0" applyFill="1" applyBorder="1"/>
    <xf numFmtId="0" fontId="0" fillId="2" borderId="38" xfId="0" applyFill="1" applyBorder="1"/>
    <xf numFmtId="49" fontId="1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/>
    <xf numFmtId="49" fontId="6" fillId="2" borderId="2" xfId="0" applyNumberFormat="1" applyFont="1" applyFill="1" applyBorder="1" applyAlignment="1">
      <alignment wrapText="1"/>
    </xf>
    <xf numFmtId="0" fontId="1" fillId="13" borderId="2" xfId="0" applyFont="1" applyFill="1" applyBorder="1" applyAlignment="1">
      <alignment horizontal="center"/>
    </xf>
    <xf numFmtId="0" fontId="1" fillId="13" borderId="2" xfId="0" applyNumberFormat="1" applyFont="1" applyFill="1" applyBorder="1" applyAlignment="1">
      <alignment horizontal="center" vertical="center"/>
    </xf>
    <xf numFmtId="0" fontId="1" fillId="13" borderId="2" xfId="0" applyFont="1" applyFill="1" applyBorder="1"/>
    <xf numFmtId="0" fontId="0" fillId="13" borderId="2" xfId="0" applyFill="1" applyBorder="1"/>
    <xf numFmtId="166" fontId="1" fillId="13" borderId="2" xfId="0" applyNumberFormat="1" applyFont="1" applyFill="1" applyBorder="1"/>
    <xf numFmtId="0" fontId="6" fillId="2" borderId="2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1" fontId="1" fillId="13" borderId="2" xfId="0" applyNumberFormat="1" applyFont="1" applyFill="1" applyBorder="1" applyAlignment="1">
      <alignment horizontal="center" vertical="center"/>
    </xf>
    <xf numFmtId="1" fontId="0" fillId="2" borderId="38" xfId="0" applyNumberFormat="1" applyFill="1" applyBorder="1"/>
    <xf numFmtId="0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/>
    <xf numFmtId="0" fontId="0" fillId="4" borderId="2" xfId="0" applyFill="1" applyBorder="1"/>
    <xf numFmtId="166" fontId="1" fillId="4" borderId="2" xfId="0" applyNumberFormat="1" applyFont="1" applyFill="1" applyBorder="1"/>
    <xf numFmtId="0" fontId="0" fillId="2" borderId="39" xfId="0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49" fontId="0" fillId="2" borderId="38" xfId="0" applyNumberForma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49" fontId="0" fillId="2" borderId="4" xfId="0" applyNumberFormat="1" applyFill="1" applyBorder="1" applyAlignment="1">
      <alignment horizontal="left" vertical="center" wrapText="1"/>
    </xf>
    <xf numFmtId="0" fontId="0" fillId="2" borderId="40" xfId="0" applyFill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/>
    <xf numFmtId="0" fontId="0" fillId="2" borderId="4" xfId="0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/>
    <xf numFmtId="49" fontId="14" fillId="8" borderId="13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/>
    <xf numFmtId="0" fontId="14" fillId="2" borderId="28" xfId="0" applyFont="1" applyFill="1" applyBorder="1"/>
    <xf numFmtId="0" fontId="14" fillId="2" borderId="34" xfId="0" applyFont="1" applyFill="1" applyBorder="1"/>
    <xf numFmtId="0" fontId="14" fillId="0" borderId="0" xfId="0" applyNumberFormat="1" applyFont="1"/>
    <xf numFmtId="49" fontId="13" fillId="2" borderId="1" xfId="0" applyNumberFormat="1" applyFont="1" applyFill="1" applyBorder="1"/>
    <xf numFmtId="49" fontId="13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49" fontId="14" fillId="2" borderId="4" xfId="0" applyNumberFormat="1" applyFont="1" applyFill="1" applyBorder="1"/>
    <xf numFmtId="49" fontId="14" fillId="2" borderId="4" xfId="0" applyNumberFormat="1" applyFont="1" applyFill="1" applyBorder="1" applyAlignment="1">
      <alignment horizontal="left"/>
    </xf>
    <xf numFmtId="0" fontId="14" fillId="2" borderId="6" xfId="0" applyFont="1" applyFill="1" applyBorder="1"/>
    <xf numFmtId="164" fontId="0" fillId="2" borderId="16" xfId="0" applyNumberFormat="1" applyFill="1" applyBorder="1" applyAlignment="1">
      <alignment vertical="center" wrapText="1"/>
    </xf>
    <xf numFmtId="164" fontId="0" fillId="2" borderId="18" xfId="0" applyNumberFormat="1" applyFill="1" applyBorder="1" applyAlignment="1">
      <alignment vertical="center" wrapText="1"/>
    </xf>
    <xf numFmtId="49" fontId="0" fillId="4" borderId="18" xfId="0" applyNumberFormat="1" applyFill="1" applyBorder="1" applyAlignment="1">
      <alignment vertical="center" wrapText="1"/>
    </xf>
    <xf numFmtId="164" fontId="0" fillId="6" borderId="18" xfId="0" applyNumberFormat="1" applyFill="1" applyBorder="1" applyAlignment="1">
      <alignment vertical="center" wrapText="1"/>
    </xf>
    <xf numFmtId="164" fontId="1" fillId="4" borderId="18" xfId="0" applyNumberFormat="1" applyFont="1" applyFill="1" applyBorder="1" applyAlignment="1">
      <alignment vertical="center" wrapText="1"/>
    </xf>
    <xf numFmtId="164" fontId="0" fillId="7" borderId="18" xfId="0" applyNumberFormat="1" applyFill="1" applyBorder="1" applyAlignment="1">
      <alignment vertical="center" wrapText="1"/>
    </xf>
    <xf numFmtId="164" fontId="0" fillId="7" borderId="21" xfId="0" applyNumberFormat="1" applyFill="1" applyBorder="1" applyAlignment="1">
      <alignment vertical="center" wrapText="1"/>
    </xf>
    <xf numFmtId="49" fontId="0" fillId="4" borderId="16" xfId="0" applyNumberFormat="1" applyFill="1" applyBorder="1" applyAlignment="1">
      <alignment vertical="center" wrapText="1"/>
    </xf>
    <xf numFmtId="164" fontId="5" fillId="2" borderId="18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164" fontId="1" fillId="2" borderId="16" xfId="0" applyNumberFormat="1" applyFont="1" applyFill="1" applyBorder="1" applyAlignment="1">
      <alignment horizontal="right" vertical="center" wrapText="1"/>
    </xf>
    <xf numFmtId="164" fontId="0" fillId="2" borderId="18" xfId="0" applyNumberFormat="1" applyFill="1" applyBorder="1" applyAlignment="1">
      <alignment horizontal="right" vertical="center" wrapText="1"/>
    </xf>
    <xf numFmtId="164" fontId="1" fillId="2" borderId="21" xfId="0" applyNumberFormat="1" applyFont="1" applyFill="1" applyBorder="1" applyAlignment="1">
      <alignment horizontal="right" vertical="center" wrapText="1"/>
    </xf>
    <xf numFmtId="49" fontId="0" fillId="2" borderId="31" xfId="0" applyNumberFormat="1" applyFill="1" applyBorder="1" applyAlignment="1">
      <alignment horizontal="center" wrapText="1"/>
    </xf>
    <xf numFmtId="0" fontId="0" fillId="2" borderId="31" xfId="0" applyFill="1" applyBorder="1" applyAlignment="1">
      <alignment wrapText="1"/>
    </xf>
    <xf numFmtId="49" fontId="8" fillId="2" borderId="31" xfId="0" applyNumberFormat="1" applyFont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49" fontId="0" fillId="2" borderId="31" xfId="0" applyNumberFormat="1" applyFill="1" applyBorder="1" applyAlignment="1">
      <alignment vertical="center" wrapText="1"/>
    </xf>
    <xf numFmtId="49" fontId="0" fillId="2" borderId="31" xfId="0" applyNumberFormat="1" applyFill="1" applyBorder="1"/>
    <xf numFmtId="49" fontId="4" fillId="2" borderId="31" xfId="0" applyNumberFormat="1" applyFont="1" applyFill="1" applyBorder="1" applyAlignment="1">
      <alignment vertical="center" wrapText="1"/>
    </xf>
    <xf numFmtId="165" fontId="0" fillId="2" borderId="31" xfId="0" applyNumberFormat="1" applyFill="1" applyBorder="1" applyAlignment="1">
      <alignment horizontal="left" wrapText="1"/>
    </xf>
    <xf numFmtId="49" fontId="0" fillId="2" borderId="31" xfId="0" applyNumberFormat="1" applyFill="1" applyBorder="1" applyAlignment="1">
      <alignment horizontal="left" wrapText="1"/>
    </xf>
    <xf numFmtId="165" fontId="4" fillId="2" borderId="31" xfId="0" applyNumberFormat="1" applyFont="1" applyFill="1" applyBorder="1" applyAlignment="1">
      <alignment horizontal="left" wrapText="1"/>
    </xf>
    <xf numFmtId="165" fontId="0" fillId="2" borderId="31" xfId="0" applyNumberFormat="1" applyFill="1" applyBorder="1" applyAlignment="1">
      <alignment horizontal="left" vertical="center" wrapText="1"/>
    </xf>
    <xf numFmtId="165" fontId="0" fillId="2" borderId="31" xfId="0" applyNumberFormat="1" applyFill="1" applyBorder="1" applyAlignment="1">
      <alignment horizontal="center" vertical="center" wrapText="1"/>
    </xf>
    <xf numFmtId="165" fontId="0" fillId="2" borderId="31" xfId="0" applyNumberFormat="1" applyFill="1" applyBorder="1" applyAlignment="1">
      <alignment horizontal="center"/>
    </xf>
    <xf numFmtId="49" fontId="0" fillId="2" borderId="31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2" borderId="13" xfId="0" applyFont="1" applyFill="1" applyBorder="1"/>
    <xf numFmtId="0" fontId="14" fillId="4" borderId="19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 vertical="center"/>
    </xf>
    <xf numFmtId="49" fontId="14" fillId="11" borderId="30" xfId="0" applyNumberFormat="1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1" fillId="2" borderId="19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4" fillId="10" borderId="9" xfId="0" applyNumberFormat="1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49" fontId="14" fillId="9" borderId="13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2" borderId="19" xfId="0" applyFont="1" applyFill="1" applyBorder="1"/>
    <xf numFmtId="0" fontId="0" fillId="2" borderId="25" xfId="0" applyFill="1" applyBorder="1"/>
    <xf numFmtId="49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8" xfId="0" applyFill="1" applyBorder="1"/>
    <xf numFmtId="0" fontId="0" fillId="2" borderId="9" xfId="0" applyFill="1" applyBorder="1"/>
    <xf numFmtId="49" fontId="14" fillId="8" borderId="22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/>
    <xf numFmtId="0" fontId="14" fillId="2" borderId="24" xfId="0" applyFont="1" applyFill="1" applyBorder="1"/>
    <xf numFmtId="0" fontId="14" fillId="2" borderId="8" xfId="0" applyFont="1" applyFill="1" applyBorder="1"/>
    <xf numFmtId="0" fontId="14" fillId="2" borderId="9" xfId="0" applyFont="1" applyFill="1" applyBorder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left"/>
    </xf>
    <xf numFmtId="49" fontId="1" fillId="13" borderId="2" xfId="0" applyNumberFormat="1" applyFont="1" applyFill="1" applyBorder="1" applyAlignment="1">
      <alignment horizontal="left"/>
    </xf>
    <xf numFmtId="0" fontId="1" fillId="13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DDDAC"/>
      <rgbColor rgb="FFBFBFBF"/>
      <rgbColor rgb="FFFF0000"/>
      <rgbColor rgb="FFC2D69B"/>
      <rgbColor rgb="FFFABF8F"/>
      <rgbColor rgb="FFFBCAA2"/>
      <rgbColor rgb="FF777670"/>
      <rgbColor rgb="FF748C42"/>
      <rgbColor rgb="FF903C39"/>
      <rgbColor rgb="FFB97034"/>
      <rgbColor rgb="FFA5A5A5"/>
      <rgbColor rgb="FFD8D8D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4"/>
  <sheetViews>
    <sheetView showGridLines="0" tabSelected="1" topLeftCell="A22" workbookViewId="0">
      <selection activeCell="B2" sqref="B2"/>
    </sheetView>
  </sheetViews>
  <sheetFormatPr defaultColWidth="8.85546875" defaultRowHeight="15" customHeight="1"/>
  <cols>
    <col min="1" max="1" width="13.42578125" style="159" customWidth="1"/>
    <col min="2" max="2" width="15.42578125" style="1" customWidth="1"/>
    <col min="3" max="3" width="106.28515625" style="1" customWidth="1"/>
    <col min="4" max="4" width="8.85546875" style="1" customWidth="1"/>
    <col min="5" max="5" width="10.42578125" style="1" customWidth="1"/>
    <col min="6" max="6" width="22.85546875" style="1" customWidth="1"/>
    <col min="7" max="7" width="15.7109375" style="1" customWidth="1"/>
    <col min="8" max="8" width="43.7109375" style="1" customWidth="1"/>
    <col min="9" max="9" width="8.85546875" style="1" customWidth="1"/>
    <col min="10" max="16384" width="8.85546875" style="1"/>
  </cols>
  <sheetData>
    <row r="1" spans="1:8">
      <c r="A1" s="160" t="s">
        <v>0</v>
      </c>
      <c r="B1" s="253" t="s">
        <v>321</v>
      </c>
      <c r="C1" s="253"/>
      <c r="D1" s="203" t="s">
        <v>320</v>
      </c>
      <c r="E1" s="203"/>
      <c r="F1" s="151"/>
      <c r="G1" s="152"/>
      <c r="H1" s="148"/>
    </row>
    <row r="2" spans="1:8" ht="15" customHeight="1">
      <c r="A2" s="161"/>
      <c r="B2" s="3"/>
      <c r="C2" s="4"/>
      <c r="D2" s="204" t="s">
        <v>1</v>
      </c>
      <c r="E2" s="204"/>
      <c r="F2" s="252"/>
      <c r="G2" s="252"/>
      <c r="H2" s="149"/>
    </row>
    <row r="3" spans="1:8" ht="15" customHeight="1">
      <c r="A3" s="162"/>
      <c r="B3" s="3"/>
      <c r="C3" s="4"/>
      <c r="D3" s="204" t="s">
        <v>2</v>
      </c>
      <c r="E3" s="204"/>
      <c r="F3" s="252"/>
      <c r="G3" s="252"/>
      <c r="H3" s="149"/>
    </row>
    <row r="4" spans="1:8" ht="12" customHeight="1">
      <c r="A4" s="163" t="s">
        <v>3</v>
      </c>
      <c r="B4" s="7" t="s">
        <v>4</v>
      </c>
      <c r="C4" s="7"/>
      <c r="D4" s="205" t="s">
        <v>5</v>
      </c>
      <c r="E4" s="205"/>
      <c r="F4" s="251"/>
      <c r="G4" s="251"/>
      <c r="H4" s="150"/>
    </row>
    <row r="5" spans="1:8" ht="12" customHeight="1">
      <c r="A5" s="163" t="s">
        <v>6</v>
      </c>
      <c r="B5" s="7" t="s">
        <v>7</v>
      </c>
      <c r="C5" s="8"/>
      <c r="D5" s="206" t="s">
        <v>8</v>
      </c>
      <c r="E5" s="206"/>
      <c r="F5" s="251"/>
      <c r="G5" s="251"/>
      <c r="H5" s="150"/>
    </row>
    <row r="6" spans="1:8" ht="12" customHeight="1">
      <c r="A6" s="164" t="s">
        <v>9</v>
      </c>
      <c r="B6" s="7"/>
      <c r="C6" s="8"/>
      <c r="D6" s="206" t="s">
        <v>10</v>
      </c>
      <c r="E6" s="206"/>
      <c r="F6" s="251"/>
      <c r="G6" s="251"/>
      <c r="H6" s="150"/>
    </row>
    <row r="7" spans="1:8" ht="12" customHeight="1">
      <c r="A7" s="163" t="s">
        <v>11</v>
      </c>
      <c r="B7" s="144" t="s">
        <v>318</v>
      </c>
      <c r="C7" s="8"/>
      <c r="D7" s="206" t="s">
        <v>12</v>
      </c>
      <c r="E7" s="206"/>
      <c r="F7" s="251"/>
      <c r="G7" s="251"/>
      <c r="H7" s="150"/>
    </row>
    <row r="8" spans="1:8" ht="15" customHeight="1" thickBot="1">
      <c r="A8" s="165"/>
      <c r="B8" s="146"/>
      <c r="C8" s="147"/>
      <c r="D8" s="206" t="s">
        <v>13</v>
      </c>
      <c r="E8" s="206"/>
      <c r="F8" s="252"/>
      <c r="G8" s="252"/>
      <c r="H8" s="149"/>
    </row>
    <row r="9" spans="1:8" ht="15.75" customHeight="1" thickBot="1">
      <c r="A9" s="194" t="s">
        <v>14</v>
      </c>
      <c r="B9" s="195"/>
      <c r="C9" s="11" t="s">
        <v>15</v>
      </c>
      <c r="D9" s="11" t="s">
        <v>16</v>
      </c>
      <c r="E9" s="145" t="s">
        <v>319</v>
      </c>
      <c r="F9" s="12" t="s">
        <v>17</v>
      </c>
      <c r="G9" s="12" t="s">
        <v>18</v>
      </c>
      <c r="H9" s="180" t="s">
        <v>19</v>
      </c>
    </row>
    <row r="10" spans="1:8" ht="15.75" customHeight="1" thickBot="1">
      <c r="A10" s="196" t="s">
        <v>20</v>
      </c>
      <c r="B10" s="214" t="s">
        <v>21</v>
      </c>
      <c r="C10" s="215"/>
      <c r="D10" s="215"/>
      <c r="E10" s="215"/>
      <c r="F10" s="215"/>
      <c r="G10" s="216"/>
      <c r="H10" s="181"/>
    </row>
    <row r="11" spans="1:8" ht="15.75" customHeight="1">
      <c r="A11" s="197"/>
      <c r="B11" s="210" t="s">
        <v>22</v>
      </c>
      <c r="C11" s="13" t="s">
        <v>23</v>
      </c>
      <c r="D11" s="14" t="s">
        <v>24</v>
      </c>
      <c r="E11" s="15">
        <v>864</v>
      </c>
      <c r="F11" s="217"/>
      <c r="G11" s="218"/>
      <c r="H11" s="182" t="s">
        <v>25</v>
      </c>
    </row>
    <row r="12" spans="1:8" ht="15.75" customHeight="1">
      <c r="A12" s="197"/>
      <c r="B12" s="211"/>
      <c r="C12" s="18" t="s">
        <v>26</v>
      </c>
      <c r="D12" s="19" t="s">
        <v>24</v>
      </c>
      <c r="E12" s="20">
        <v>11.4</v>
      </c>
      <c r="F12" s="219"/>
      <c r="G12" s="220"/>
      <c r="H12" s="183"/>
    </row>
    <row r="13" spans="1:8" ht="15.75" customHeight="1">
      <c r="A13" s="197"/>
      <c r="B13" s="211"/>
      <c r="C13" s="21" t="s">
        <v>27</v>
      </c>
      <c r="D13" s="22" t="s">
        <v>24</v>
      </c>
      <c r="E13" s="23" cm="1">
        <f t="array" ref="E13">SUM(E14:E16)</f>
        <v>295</v>
      </c>
      <c r="F13" s="219"/>
      <c r="G13" s="220"/>
      <c r="H13" s="184"/>
    </row>
    <row r="14" spans="1:8" ht="15.75" customHeight="1">
      <c r="A14" s="197"/>
      <c r="B14" s="211"/>
      <c r="C14" s="18" t="s">
        <v>28</v>
      </c>
      <c r="D14" s="19" t="s">
        <v>24</v>
      </c>
      <c r="E14" s="20">
        <v>78</v>
      </c>
      <c r="F14" s="219"/>
      <c r="G14" s="220"/>
      <c r="H14" s="183"/>
    </row>
    <row r="15" spans="1:8" ht="15.75" customHeight="1">
      <c r="A15" s="197"/>
      <c r="B15" s="211"/>
      <c r="C15" s="18" t="s">
        <v>29</v>
      </c>
      <c r="D15" s="19" t="s">
        <v>24</v>
      </c>
      <c r="E15" s="20">
        <v>54</v>
      </c>
      <c r="F15" s="219"/>
      <c r="G15" s="220"/>
      <c r="H15" s="183"/>
    </row>
    <row r="16" spans="1:8" ht="15.75" customHeight="1">
      <c r="A16" s="198"/>
      <c r="B16" s="212"/>
      <c r="C16" s="18" t="s">
        <v>30</v>
      </c>
      <c r="D16" s="19" t="s">
        <v>24</v>
      </c>
      <c r="E16" s="20">
        <v>163</v>
      </c>
      <c r="F16" s="221"/>
      <c r="G16" s="220"/>
      <c r="H16" s="185" t="s">
        <v>31</v>
      </c>
    </row>
    <row r="17" spans="1:8" ht="15.75" customHeight="1">
      <c r="A17" s="197"/>
      <c r="B17" s="211"/>
      <c r="C17" s="21" t="s">
        <v>32</v>
      </c>
      <c r="D17" s="22" t="s">
        <v>24</v>
      </c>
      <c r="E17" s="23" cm="1">
        <f t="array" ref="E17">SUM(E18:E18)</f>
        <v>31</v>
      </c>
      <c r="F17" s="219"/>
      <c r="G17" s="220"/>
      <c r="H17" s="183"/>
    </row>
    <row r="18" spans="1:8" ht="15.75" customHeight="1">
      <c r="A18" s="197"/>
      <c r="B18" s="211"/>
      <c r="C18" s="18" t="s">
        <v>33</v>
      </c>
      <c r="D18" s="19" t="s">
        <v>24</v>
      </c>
      <c r="E18" s="20">
        <v>31</v>
      </c>
      <c r="F18" s="219"/>
      <c r="G18" s="220"/>
      <c r="H18" s="183"/>
    </row>
    <row r="19" spans="1:8" ht="15.75" customHeight="1">
      <c r="A19" s="197"/>
      <c r="B19" s="211"/>
      <c r="C19" s="21" t="s">
        <v>34</v>
      </c>
      <c r="D19" s="22" t="s">
        <v>24</v>
      </c>
      <c r="E19" s="23" cm="1">
        <f t="array" ref="E19">SUM(E20:E21)</f>
        <v>16</v>
      </c>
      <c r="F19" s="219"/>
      <c r="G19" s="220"/>
      <c r="H19" s="183"/>
    </row>
    <row r="20" spans="1:8" ht="15.75" customHeight="1">
      <c r="A20" s="197"/>
      <c r="B20" s="211"/>
      <c r="C20" s="18" t="s">
        <v>35</v>
      </c>
      <c r="D20" s="19" t="s">
        <v>24</v>
      </c>
      <c r="E20" s="26">
        <v>9</v>
      </c>
      <c r="F20" s="219"/>
      <c r="G20" s="220"/>
      <c r="H20" s="183"/>
    </row>
    <row r="21" spans="1:8" ht="15.75" customHeight="1">
      <c r="A21" s="197"/>
      <c r="B21" s="211"/>
      <c r="C21" s="18" t="s">
        <v>36</v>
      </c>
      <c r="D21" s="19" t="s">
        <v>24</v>
      </c>
      <c r="E21" s="26">
        <v>7</v>
      </c>
      <c r="F21" s="219"/>
      <c r="G21" s="220"/>
      <c r="H21" s="183"/>
    </row>
    <row r="22" spans="1:8" ht="15.75" customHeight="1">
      <c r="A22" s="197"/>
      <c r="B22" s="211"/>
      <c r="C22" s="21" t="s">
        <v>37</v>
      </c>
      <c r="D22" s="22" t="s">
        <v>24</v>
      </c>
      <c r="E22" s="23" cm="1">
        <f t="array" ref="E22">E23</f>
        <v>20</v>
      </c>
      <c r="F22" s="219"/>
      <c r="G22" s="220"/>
      <c r="H22" s="186" t="s">
        <v>38</v>
      </c>
    </row>
    <row r="23" spans="1:8" ht="15.75" customHeight="1" thickBot="1">
      <c r="A23" s="199"/>
      <c r="B23" s="213"/>
      <c r="C23" s="27" t="s">
        <v>39</v>
      </c>
      <c r="D23" s="28" t="s">
        <v>24</v>
      </c>
      <c r="E23" s="29">
        <v>20</v>
      </c>
      <c r="F23" s="222"/>
      <c r="G23" s="223"/>
      <c r="H23" s="183"/>
    </row>
    <row r="24" spans="1:8" ht="15.75" customHeight="1">
      <c r="A24" s="233" t="s">
        <v>40</v>
      </c>
      <c r="B24" s="200" t="s">
        <v>41</v>
      </c>
      <c r="C24" s="30" t="s">
        <v>42</v>
      </c>
      <c r="D24" s="14" t="s">
        <v>43</v>
      </c>
      <c r="E24" s="15">
        <v>1</v>
      </c>
      <c r="F24" s="31">
        <v>0</v>
      </c>
      <c r="G24" s="166" cm="1">
        <f t="array" ref="G24">E24*F24</f>
        <v>0</v>
      </c>
      <c r="H24" s="187"/>
    </row>
    <row r="25" spans="1:8" ht="15.75" customHeight="1">
      <c r="A25" s="198"/>
      <c r="B25" s="201"/>
      <c r="C25" s="32" t="s">
        <v>44</v>
      </c>
      <c r="D25" s="19" t="s">
        <v>24</v>
      </c>
      <c r="E25" s="20" cm="1">
        <f t="array" ref="E25">SUM(E14:E15)</f>
        <v>132</v>
      </c>
      <c r="F25" s="33">
        <v>0</v>
      </c>
      <c r="G25" s="167" cm="1">
        <f t="array" ref="G25">E25*F25</f>
        <v>0</v>
      </c>
      <c r="H25" s="187"/>
    </row>
    <row r="26" spans="1:8" ht="15.75" customHeight="1">
      <c r="A26" s="198"/>
      <c r="B26" s="201"/>
      <c r="C26" s="18" t="s">
        <v>45</v>
      </c>
      <c r="D26" s="19" t="s">
        <v>24</v>
      </c>
      <c r="E26" s="20" cm="1">
        <f t="array" ref="E26">E25</f>
        <v>132</v>
      </c>
      <c r="F26" s="33">
        <v>0</v>
      </c>
      <c r="G26" s="167" cm="1">
        <f t="array" ref="G26">E26*F26</f>
        <v>0</v>
      </c>
      <c r="H26" s="187"/>
    </row>
    <row r="27" spans="1:8" ht="15.75" customHeight="1">
      <c r="A27" s="198"/>
      <c r="B27" s="201"/>
      <c r="C27" s="35" t="s">
        <v>46</v>
      </c>
      <c r="D27" s="19" t="s">
        <v>47</v>
      </c>
      <c r="E27" s="20" cm="1">
        <f t="array" ref="E27">E26*0.05*1.4</f>
        <v>9.24</v>
      </c>
      <c r="F27" s="33">
        <v>0</v>
      </c>
      <c r="G27" s="167" cm="1">
        <f t="array" ref="G27">E27*F27</f>
        <v>0</v>
      </c>
      <c r="H27" s="188" t="s">
        <v>48</v>
      </c>
    </row>
    <row r="28" spans="1:8" ht="15.75" customHeight="1">
      <c r="A28" s="198"/>
      <c r="B28" s="201"/>
      <c r="C28" s="35" t="s">
        <v>49</v>
      </c>
      <c r="D28" s="19" t="s">
        <v>43</v>
      </c>
      <c r="E28" s="20">
        <v>1</v>
      </c>
      <c r="F28" s="33">
        <v>0</v>
      </c>
      <c r="G28" s="167" cm="1">
        <f t="array" ref="G28">E28*F28</f>
        <v>0</v>
      </c>
      <c r="H28" s="187"/>
    </row>
    <row r="29" spans="1:8" ht="15.75" customHeight="1">
      <c r="A29" s="198"/>
      <c r="B29" s="201"/>
      <c r="C29" s="18" t="s">
        <v>50</v>
      </c>
      <c r="D29" s="19" t="s">
        <v>24</v>
      </c>
      <c r="E29" s="20">
        <v>4</v>
      </c>
      <c r="F29" s="33">
        <v>0</v>
      </c>
      <c r="G29" s="167" cm="1">
        <f t="array" ref="G29">E29*F29</f>
        <v>0</v>
      </c>
      <c r="H29" s="187"/>
    </row>
    <row r="30" spans="1:8" ht="15.75" customHeight="1">
      <c r="A30" s="198"/>
      <c r="B30" s="201"/>
      <c r="C30" s="18" t="s">
        <v>51</v>
      </c>
      <c r="D30" s="19" t="s">
        <v>52</v>
      </c>
      <c r="E30" s="20">
        <v>10</v>
      </c>
      <c r="F30" s="33">
        <v>0</v>
      </c>
      <c r="G30" s="167" cm="1">
        <f t="array" ref="G30">E30*F30</f>
        <v>0</v>
      </c>
      <c r="H30" s="188" t="s">
        <v>53</v>
      </c>
    </row>
    <row r="31" spans="1:8" ht="15.75" customHeight="1">
      <c r="A31" s="198"/>
      <c r="B31" s="201"/>
      <c r="C31" s="18" t="s">
        <v>54</v>
      </c>
      <c r="D31" s="19" t="s">
        <v>24</v>
      </c>
      <c r="E31" s="20">
        <v>5</v>
      </c>
      <c r="F31" s="33">
        <v>0</v>
      </c>
      <c r="G31" s="167" cm="1">
        <f t="array" ref="G31">E31*F31</f>
        <v>0</v>
      </c>
      <c r="H31" s="188" t="s">
        <v>53</v>
      </c>
    </row>
    <row r="32" spans="1:8" ht="15.75" customHeight="1">
      <c r="A32" s="198"/>
      <c r="B32" s="201"/>
      <c r="C32" s="18" t="s">
        <v>55</v>
      </c>
      <c r="D32" s="19" t="s">
        <v>24</v>
      </c>
      <c r="E32" s="20">
        <v>60</v>
      </c>
      <c r="F32" s="33">
        <v>0</v>
      </c>
      <c r="G32" s="167" cm="1">
        <f t="array" ref="G32">E32*F32</f>
        <v>0</v>
      </c>
      <c r="H32" s="188" t="s">
        <v>56</v>
      </c>
    </row>
    <row r="33" spans="1:8" ht="14.1" customHeight="1" thickBot="1">
      <c r="A33" s="198"/>
      <c r="B33" s="202"/>
      <c r="C33" s="18" t="s">
        <v>55</v>
      </c>
      <c r="D33" s="19" t="s">
        <v>24</v>
      </c>
      <c r="E33" s="20">
        <v>250</v>
      </c>
      <c r="F33" s="33">
        <v>0</v>
      </c>
      <c r="G33" s="167" cm="1">
        <f t="array" ref="G33">E33*F33</f>
        <v>0</v>
      </c>
      <c r="H33" s="188" t="s">
        <v>57</v>
      </c>
    </row>
    <row r="34" spans="1:8" ht="15.75" customHeight="1" thickBot="1">
      <c r="A34" s="198"/>
      <c r="B34" s="36" t="s">
        <v>58</v>
      </c>
      <c r="C34" s="18" t="s">
        <v>59</v>
      </c>
      <c r="D34" s="19" t="s">
        <v>43</v>
      </c>
      <c r="E34" s="20">
        <v>1</v>
      </c>
      <c r="F34" s="33">
        <v>0</v>
      </c>
      <c r="G34" s="167" cm="1">
        <f t="array" ref="G34">E34*F34</f>
        <v>0</v>
      </c>
      <c r="H34" s="188" t="s">
        <v>60</v>
      </c>
    </row>
    <row r="35" spans="1:8" ht="15.75" customHeight="1">
      <c r="A35" s="198"/>
      <c r="B35" s="200" t="s">
        <v>61</v>
      </c>
      <c r="C35" s="18" t="s">
        <v>62</v>
      </c>
      <c r="D35" s="19" t="s">
        <v>24</v>
      </c>
      <c r="E35" s="20">
        <v>1.8</v>
      </c>
      <c r="F35" s="33">
        <v>0</v>
      </c>
      <c r="G35" s="167" cm="1">
        <f t="array" ref="G35">E35*F35</f>
        <v>0</v>
      </c>
      <c r="H35" s="187"/>
    </row>
    <row r="36" spans="1:8" ht="15.75" customHeight="1">
      <c r="A36" s="198"/>
      <c r="B36" s="201"/>
      <c r="C36" s="18" t="s">
        <v>63</v>
      </c>
      <c r="D36" s="19" t="s">
        <v>52</v>
      </c>
      <c r="E36" s="20">
        <v>1</v>
      </c>
      <c r="F36" s="33">
        <v>0</v>
      </c>
      <c r="G36" s="167" cm="1">
        <f t="array" ref="G36">E36*F36</f>
        <v>0</v>
      </c>
      <c r="H36" s="188" t="s">
        <v>64</v>
      </c>
    </row>
    <row r="37" spans="1:8" ht="15.75" customHeight="1" thickBot="1">
      <c r="A37" s="198"/>
      <c r="B37" s="202"/>
      <c r="C37" s="18" t="s">
        <v>65</v>
      </c>
      <c r="D37" s="19" t="s">
        <v>24</v>
      </c>
      <c r="E37" s="37" cm="1">
        <f t="array" ref="E37">E35</f>
        <v>1.8</v>
      </c>
      <c r="F37" s="33">
        <v>0</v>
      </c>
      <c r="G37" s="167" cm="1">
        <f t="array" ref="G37">E37*F37</f>
        <v>0</v>
      </c>
      <c r="H37" s="188" t="s">
        <v>64</v>
      </c>
    </row>
    <row r="38" spans="1:8" ht="15.75" customHeight="1">
      <c r="A38" s="198"/>
      <c r="B38" s="210" t="s">
        <v>66</v>
      </c>
      <c r="C38" s="21" t="s">
        <v>67</v>
      </c>
      <c r="D38" s="22" t="s">
        <v>24</v>
      </c>
      <c r="E38" s="23" cm="1">
        <f t="array" ref="E38">E14</f>
        <v>78</v>
      </c>
      <c r="F38" s="38" t="s">
        <v>68</v>
      </c>
      <c r="G38" s="168" t="s">
        <v>68</v>
      </c>
      <c r="H38" s="187"/>
    </row>
    <row r="39" spans="1:8" ht="15.75" customHeight="1">
      <c r="A39" s="198"/>
      <c r="B39" s="212"/>
      <c r="C39" s="18" t="s">
        <v>69</v>
      </c>
      <c r="D39" s="19" t="s">
        <v>24</v>
      </c>
      <c r="E39" s="37" cm="1">
        <f t="array" ref="E39">E38</f>
        <v>78</v>
      </c>
      <c r="F39" s="33">
        <v>0</v>
      </c>
      <c r="G39" s="167" cm="1">
        <f t="array" ref="G39">E39*F39</f>
        <v>0</v>
      </c>
      <c r="H39" s="189"/>
    </row>
    <row r="40" spans="1:8" ht="15.75" customHeight="1">
      <c r="A40" s="198"/>
      <c r="B40" s="212"/>
      <c r="C40" s="18" t="s">
        <v>70</v>
      </c>
      <c r="D40" s="19" t="s">
        <v>24</v>
      </c>
      <c r="E40" s="37" cm="1">
        <f t="array" ref="E40">E39</f>
        <v>78</v>
      </c>
      <c r="F40" s="33">
        <v>0</v>
      </c>
      <c r="G40" s="167" cm="1">
        <f t="array" ref="G40">E40*F40</f>
        <v>0</v>
      </c>
      <c r="H40" s="189"/>
    </row>
    <row r="41" spans="1:8" ht="15.75" customHeight="1">
      <c r="A41" s="198"/>
      <c r="B41" s="212"/>
      <c r="C41" s="18" t="s">
        <v>71</v>
      </c>
      <c r="D41" s="19" t="s">
        <v>24</v>
      </c>
      <c r="E41" s="37" cm="1">
        <f t="array" ref="E41">E40</f>
        <v>78</v>
      </c>
      <c r="F41" s="33">
        <v>0</v>
      </c>
      <c r="G41" s="167" cm="1">
        <f t="array" ref="G41">E41*F41</f>
        <v>0</v>
      </c>
      <c r="H41" s="189"/>
    </row>
    <row r="42" spans="1:8" ht="15.75" customHeight="1">
      <c r="A42" s="198"/>
      <c r="B42" s="212"/>
      <c r="C42" s="18" t="s">
        <v>72</v>
      </c>
      <c r="D42" s="19" t="s">
        <v>24</v>
      </c>
      <c r="E42" s="37" cm="1">
        <f t="array" ref="E42">E41</f>
        <v>78</v>
      </c>
      <c r="F42" s="33">
        <v>0</v>
      </c>
      <c r="G42" s="167" cm="1">
        <f t="array" ref="G42">E42*F42</f>
        <v>0</v>
      </c>
      <c r="H42" s="189"/>
    </row>
    <row r="43" spans="1:8" ht="15.75" customHeight="1">
      <c r="A43" s="234"/>
      <c r="B43" s="230"/>
      <c r="C43" s="21" t="s">
        <v>73</v>
      </c>
      <c r="D43" s="39"/>
      <c r="E43" s="40"/>
      <c r="F43" s="38"/>
      <c r="G43" s="168"/>
      <c r="H43" s="187"/>
    </row>
    <row r="44" spans="1:8" ht="15.75" customHeight="1">
      <c r="A44" s="234"/>
      <c r="B44" s="230"/>
      <c r="C44" s="41" t="s">
        <v>74</v>
      </c>
      <c r="D44" s="42" t="s">
        <v>47</v>
      </c>
      <c r="E44" s="43" cm="1">
        <f t="array" ref="E44">E38*0.1</f>
        <v>7.8000000000000007</v>
      </c>
      <c r="F44" s="44">
        <v>0</v>
      </c>
      <c r="G44" s="169" cm="1">
        <f t="array" ref="G44">E44*F44</f>
        <v>0</v>
      </c>
      <c r="H44" s="188"/>
    </row>
    <row r="45" spans="1:8" ht="15.95" customHeight="1">
      <c r="A45" s="198"/>
      <c r="B45" s="212"/>
      <c r="C45" s="21" t="s">
        <v>75</v>
      </c>
      <c r="D45" s="22" t="s">
        <v>24</v>
      </c>
      <c r="E45" s="23" cm="1">
        <f t="array" ref="E45">E15</f>
        <v>54</v>
      </c>
      <c r="F45" s="38" t="s">
        <v>68</v>
      </c>
      <c r="G45" s="168" t="s">
        <v>68</v>
      </c>
      <c r="H45" s="187"/>
    </row>
    <row r="46" spans="1:8" ht="15.95" customHeight="1">
      <c r="A46" s="198"/>
      <c r="B46" s="212"/>
      <c r="C46" s="18" t="s">
        <v>69</v>
      </c>
      <c r="D46" s="19" t="s">
        <v>24</v>
      </c>
      <c r="E46" s="20" cm="1">
        <f t="array" ref="E46">E45</f>
        <v>54</v>
      </c>
      <c r="F46" s="33">
        <v>0</v>
      </c>
      <c r="G46" s="167" cm="1">
        <f t="array" ref="G46">E46*F46</f>
        <v>0</v>
      </c>
      <c r="H46" s="187"/>
    </row>
    <row r="47" spans="1:8" ht="15.95" customHeight="1">
      <c r="A47" s="198"/>
      <c r="B47" s="212"/>
      <c r="C47" s="18" t="s">
        <v>70</v>
      </c>
      <c r="D47" s="19" t="s">
        <v>24</v>
      </c>
      <c r="E47" s="20" cm="1">
        <f t="array" ref="E47">E46</f>
        <v>54</v>
      </c>
      <c r="F47" s="33">
        <v>0</v>
      </c>
      <c r="G47" s="167" cm="1">
        <f t="array" ref="G47">E47*F47</f>
        <v>0</v>
      </c>
      <c r="H47" s="187"/>
    </row>
    <row r="48" spans="1:8" ht="15.95" customHeight="1">
      <c r="A48" s="198"/>
      <c r="B48" s="212"/>
      <c r="C48" s="18" t="s">
        <v>71</v>
      </c>
      <c r="D48" s="19" t="s">
        <v>24</v>
      </c>
      <c r="E48" s="20" cm="1">
        <f t="array" ref="E48">E45</f>
        <v>54</v>
      </c>
      <c r="F48" s="33">
        <v>0</v>
      </c>
      <c r="G48" s="167" cm="1">
        <f t="array" ref="G48">E48*F48</f>
        <v>0</v>
      </c>
      <c r="H48" s="187"/>
    </row>
    <row r="49" spans="1:8" ht="15.95" customHeight="1">
      <c r="A49" s="198"/>
      <c r="B49" s="212"/>
      <c r="C49" s="18" t="s">
        <v>72</v>
      </c>
      <c r="D49" s="19" t="s">
        <v>24</v>
      </c>
      <c r="E49" s="20" cm="1">
        <f t="array" ref="E49">E48</f>
        <v>54</v>
      </c>
      <c r="F49" s="33">
        <v>0</v>
      </c>
      <c r="G49" s="167" cm="1">
        <f t="array" ref="G49">E49*F49</f>
        <v>0</v>
      </c>
      <c r="H49" s="187"/>
    </row>
    <row r="50" spans="1:8" ht="15.95" customHeight="1">
      <c r="A50" s="198"/>
      <c r="B50" s="212"/>
      <c r="C50" s="21" t="s">
        <v>73</v>
      </c>
      <c r="D50" s="39"/>
      <c r="E50" s="40"/>
      <c r="F50" s="38"/>
      <c r="G50" s="168"/>
      <c r="H50" s="187"/>
    </row>
    <row r="51" spans="1:8" ht="15.95" customHeight="1">
      <c r="A51" s="198"/>
      <c r="B51" s="212"/>
      <c r="C51" s="41" t="s">
        <v>74</v>
      </c>
      <c r="D51" s="42" t="s">
        <v>47</v>
      </c>
      <c r="E51" s="43" cm="1">
        <f t="array" ref="E51">E45*0.1</f>
        <v>5.4</v>
      </c>
      <c r="F51" s="33">
        <v>0</v>
      </c>
      <c r="G51" s="169" cm="1">
        <f t="array" ref="G51">E51*F51</f>
        <v>0</v>
      </c>
      <c r="H51" s="187"/>
    </row>
    <row r="52" spans="1:8" ht="15.95" customHeight="1">
      <c r="A52" s="198"/>
      <c r="B52" s="212"/>
      <c r="C52" s="21" t="s">
        <v>76</v>
      </c>
      <c r="D52" s="22" t="s">
        <v>77</v>
      </c>
      <c r="E52" s="23">
        <v>26</v>
      </c>
      <c r="F52" s="45"/>
      <c r="G52" s="170"/>
      <c r="H52" s="187"/>
    </row>
    <row r="53" spans="1:8" ht="15.95" customHeight="1">
      <c r="A53" s="198"/>
      <c r="B53" s="212"/>
      <c r="C53" s="32" t="s">
        <v>78</v>
      </c>
      <c r="D53" s="19" t="s">
        <v>77</v>
      </c>
      <c r="E53" s="37">
        <v>26</v>
      </c>
      <c r="F53" s="46">
        <v>0</v>
      </c>
      <c r="G53" s="167" cm="1">
        <f t="array" ref="G53">E53*F53</f>
        <v>0</v>
      </c>
      <c r="H53" s="187"/>
    </row>
    <row r="54" spans="1:8" ht="15.95" customHeight="1">
      <c r="A54" s="198"/>
      <c r="B54" s="236"/>
      <c r="C54" s="47" t="s">
        <v>79</v>
      </c>
      <c r="D54" s="42" t="s">
        <v>77</v>
      </c>
      <c r="E54" s="43" cm="1">
        <f t="array" ref="E54">E52</f>
        <v>26</v>
      </c>
      <c r="F54" s="46">
        <v>0</v>
      </c>
      <c r="G54" s="169" cm="1">
        <f t="array" ref="G54">E54*F54</f>
        <v>0</v>
      </c>
      <c r="H54" s="187"/>
    </row>
    <row r="55" spans="1:8" ht="15.95" customHeight="1">
      <c r="A55" s="198"/>
      <c r="B55" s="48"/>
      <c r="C55" s="21" t="s">
        <v>80</v>
      </c>
      <c r="D55" s="39" t="s">
        <v>47</v>
      </c>
      <c r="E55" s="23">
        <v>26</v>
      </c>
      <c r="F55" s="45"/>
      <c r="G55" s="170"/>
      <c r="H55" s="187"/>
    </row>
    <row r="56" spans="1:8" ht="16.5" customHeight="1">
      <c r="A56" s="198"/>
      <c r="B56" s="48"/>
      <c r="C56" s="32" t="s">
        <v>80</v>
      </c>
      <c r="D56" s="19" t="s">
        <v>47</v>
      </c>
      <c r="E56" s="37" cm="1">
        <f t="array" ref="E56">E60</f>
        <v>3.55</v>
      </c>
      <c r="F56" s="46">
        <v>0</v>
      </c>
      <c r="G56" s="167" cm="1">
        <f t="array" ref="G56">E56*F56</f>
        <v>0</v>
      </c>
      <c r="H56" s="187"/>
    </row>
    <row r="57" spans="1:8" ht="16.5" customHeight="1">
      <c r="A57" s="198"/>
      <c r="B57" s="48"/>
      <c r="C57" s="32" t="s">
        <v>81</v>
      </c>
      <c r="D57" s="19" t="s">
        <v>47</v>
      </c>
      <c r="E57" s="37" cm="1">
        <f t="array" ref="E57">0.12*4+0.3</f>
        <v>0.78</v>
      </c>
      <c r="F57" s="46">
        <v>0</v>
      </c>
      <c r="G57" s="167" cm="1">
        <f t="array" ref="G57">E57*F57</f>
        <v>0</v>
      </c>
      <c r="H57" s="187"/>
    </row>
    <row r="58" spans="1:8" ht="16.5" customHeight="1">
      <c r="A58" s="198"/>
      <c r="B58" s="48"/>
      <c r="C58" s="32" t="s">
        <v>82</v>
      </c>
      <c r="D58" s="19" t="s">
        <v>24</v>
      </c>
      <c r="E58" s="37" cm="1">
        <f t="array" ref="E58">1.2*4+3.3</f>
        <v>8.1</v>
      </c>
      <c r="F58" s="46">
        <v>0</v>
      </c>
      <c r="G58" s="167" cm="1">
        <f t="array" ref="G58">E58*F58</f>
        <v>0</v>
      </c>
      <c r="H58" s="187"/>
    </row>
    <row r="59" spans="1:8" ht="15.95" customHeight="1">
      <c r="A59" s="198"/>
      <c r="B59" s="48"/>
      <c r="C59" s="21" t="s">
        <v>83</v>
      </c>
      <c r="D59" s="39" t="s">
        <v>47</v>
      </c>
      <c r="E59" s="23">
        <v>26</v>
      </c>
      <c r="F59" s="45"/>
      <c r="G59" s="170"/>
      <c r="H59" s="187"/>
    </row>
    <row r="60" spans="1:8" ht="15.95" customHeight="1">
      <c r="A60" s="198"/>
      <c r="B60" s="48"/>
      <c r="C60" s="47" t="s">
        <v>84</v>
      </c>
      <c r="D60" s="42" t="s">
        <v>47</v>
      </c>
      <c r="E60" s="43" cm="1">
        <f t="array" ref="E60">(0.6*4)+1.15</f>
        <v>3.55</v>
      </c>
      <c r="F60" s="46">
        <v>0</v>
      </c>
      <c r="G60" s="169" cm="1">
        <f t="array" ref="G60">E60*F60</f>
        <v>0</v>
      </c>
      <c r="H60" s="187"/>
    </row>
    <row r="61" spans="1:8" ht="15.95" customHeight="1">
      <c r="A61" s="198"/>
      <c r="B61" s="48"/>
      <c r="C61" s="47" t="s">
        <v>85</v>
      </c>
      <c r="D61" s="42" t="s">
        <v>47</v>
      </c>
      <c r="E61" s="43" cm="1">
        <f t="array" ref="E61">E57</f>
        <v>0.78</v>
      </c>
      <c r="F61" s="46">
        <v>0</v>
      </c>
      <c r="G61" s="169" cm="1">
        <f t="array" ref="G61">E61*F61</f>
        <v>0</v>
      </c>
      <c r="H61" s="187"/>
    </row>
    <row r="62" spans="1:8" ht="15.95" customHeight="1" thickBot="1">
      <c r="A62" s="198"/>
      <c r="B62" s="49"/>
      <c r="C62" s="47" t="s">
        <v>86</v>
      </c>
      <c r="D62" s="42" t="s">
        <v>24</v>
      </c>
      <c r="E62" s="43" cm="1">
        <f t="array" ref="E62">E58</f>
        <v>8.1</v>
      </c>
      <c r="F62" s="46">
        <v>0</v>
      </c>
      <c r="G62" s="169" cm="1">
        <f t="array" ref="G62">E62*F62</f>
        <v>0</v>
      </c>
      <c r="H62" s="187"/>
    </row>
    <row r="63" spans="1:8" ht="15.75" customHeight="1">
      <c r="A63" s="234"/>
      <c r="B63" s="210" t="s">
        <v>87</v>
      </c>
      <c r="C63" s="21" t="s">
        <v>88</v>
      </c>
      <c r="D63" s="22" t="s">
        <v>24</v>
      </c>
      <c r="E63" s="23" cm="1">
        <f t="array" ref="E63">E16</f>
        <v>163</v>
      </c>
      <c r="F63" s="38" t="s">
        <v>68</v>
      </c>
      <c r="G63" s="168" t="s">
        <v>68</v>
      </c>
      <c r="H63" s="188"/>
    </row>
    <row r="64" spans="1:8" ht="15.75" customHeight="1">
      <c r="A64" s="234"/>
      <c r="B64" s="212"/>
      <c r="C64" s="18" t="s">
        <v>89</v>
      </c>
      <c r="D64" s="19" t="s">
        <v>47</v>
      </c>
      <c r="E64" s="20" cm="1">
        <f t="array" ref="E64">E63*0.05</f>
        <v>8.15</v>
      </c>
      <c r="F64" s="33">
        <v>0</v>
      </c>
      <c r="G64" s="167" cm="1">
        <f t="array" ref="G64">E64*F64</f>
        <v>0</v>
      </c>
      <c r="H64" s="187"/>
    </row>
    <row r="65" spans="1:8" ht="15.75" customHeight="1">
      <c r="A65" s="198"/>
      <c r="B65" s="212"/>
      <c r="C65" s="18" t="s">
        <v>90</v>
      </c>
      <c r="D65" s="19" t="s">
        <v>47</v>
      </c>
      <c r="E65" s="20" cm="1">
        <f t="array" ref="E65">E63*0.03</f>
        <v>4.8899999999999997</v>
      </c>
      <c r="F65" s="33">
        <v>0</v>
      </c>
      <c r="G65" s="167" cm="1">
        <f t="array" ref="G65">E65*F65</f>
        <v>0</v>
      </c>
      <c r="H65" s="187"/>
    </row>
    <row r="66" spans="1:8" ht="15.75" customHeight="1">
      <c r="A66" s="198"/>
      <c r="B66" s="212"/>
      <c r="C66" s="18" t="s">
        <v>91</v>
      </c>
      <c r="D66" s="19" t="s">
        <v>24</v>
      </c>
      <c r="E66" s="20" cm="1">
        <f t="array" ref="E66">E63</f>
        <v>163</v>
      </c>
      <c r="F66" s="33">
        <v>0</v>
      </c>
      <c r="G66" s="167" cm="1">
        <f t="array" ref="G66">E66*F66</f>
        <v>0</v>
      </c>
      <c r="H66" s="187"/>
    </row>
    <row r="67" spans="1:8" ht="15.75" customHeight="1">
      <c r="A67" s="234"/>
      <c r="B67" s="212"/>
      <c r="C67" s="18" t="s">
        <v>72</v>
      </c>
      <c r="D67" s="19" t="s">
        <v>24</v>
      </c>
      <c r="E67" s="20" cm="1">
        <f t="array" ref="E67">E63</f>
        <v>163</v>
      </c>
      <c r="F67" s="33">
        <v>0</v>
      </c>
      <c r="G67" s="167" cm="1">
        <f t="array" ref="G67">E67*F67</f>
        <v>0</v>
      </c>
      <c r="H67" s="187"/>
    </row>
    <row r="68" spans="1:8" ht="15.75" customHeight="1">
      <c r="A68" s="198"/>
      <c r="B68" s="212"/>
      <c r="C68" s="50" t="s">
        <v>92</v>
      </c>
      <c r="D68" s="51" t="s">
        <v>47</v>
      </c>
      <c r="E68" s="52" cm="1">
        <f t="array" ref="E68">E64</f>
        <v>8.15</v>
      </c>
      <c r="F68" s="33">
        <v>0</v>
      </c>
      <c r="G68" s="171" cm="1">
        <f t="array" ref="G68">E68*F68</f>
        <v>0</v>
      </c>
      <c r="H68" s="187"/>
    </row>
    <row r="69" spans="1:8" ht="15.75" customHeight="1" thickBot="1">
      <c r="A69" s="235"/>
      <c r="B69" s="231"/>
      <c r="C69" s="53" t="s">
        <v>93</v>
      </c>
      <c r="D69" s="54" t="s">
        <v>47</v>
      </c>
      <c r="E69" s="55" cm="1">
        <f t="array" ref="E69">E65</f>
        <v>4.8899999999999997</v>
      </c>
      <c r="F69" s="56">
        <v>0</v>
      </c>
      <c r="G69" s="172" cm="1">
        <f t="array" ref="G69">E69*F69</f>
        <v>0</v>
      </c>
      <c r="H69" s="187"/>
    </row>
    <row r="70" spans="1:8" ht="14.45" customHeight="1">
      <c r="A70" s="246" t="s">
        <v>94</v>
      </c>
      <c r="B70" s="237" t="s">
        <v>95</v>
      </c>
      <c r="C70" s="57" t="s">
        <v>33</v>
      </c>
      <c r="D70" s="58" t="s">
        <v>24</v>
      </c>
      <c r="E70" s="59" cm="1">
        <f t="array" ref="E70">E18</f>
        <v>31</v>
      </c>
      <c r="F70" s="60" t="s">
        <v>68</v>
      </c>
      <c r="G70" s="173"/>
      <c r="H70" s="190"/>
    </row>
    <row r="71" spans="1:8" ht="14.1" customHeight="1">
      <c r="A71" s="247"/>
      <c r="B71" s="242"/>
      <c r="C71" s="18" t="s">
        <v>96</v>
      </c>
      <c r="D71" s="19" t="s">
        <v>24</v>
      </c>
      <c r="E71" s="20" cm="1">
        <f t="array" ref="E71">E70</f>
        <v>31</v>
      </c>
      <c r="F71" s="33">
        <v>0</v>
      </c>
      <c r="G71" s="167" cm="1">
        <f t="array" ref="G71">E71*F71</f>
        <v>0</v>
      </c>
      <c r="H71" s="190"/>
    </row>
    <row r="72" spans="1:8" ht="14.1" customHeight="1">
      <c r="A72" s="247"/>
      <c r="B72" s="242"/>
      <c r="C72" s="18" t="s">
        <v>97</v>
      </c>
      <c r="D72" s="19" t="s">
        <v>47</v>
      </c>
      <c r="E72" s="20" cm="1">
        <f t="array" ref="E72">E71*0.25*1.4</f>
        <v>10.85</v>
      </c>
      <c r="F72" s="33">
        <v>0</v>
      </c>
      <c r="G72" s="167" cm="1">
        <f t="array" ref="G72">E72*F72</f>
        <v>0</v>
      </c>
      <c r="H72" s="188" t="s">
        <v>48</v>
      </c>
    </row>
    <row r="73" spans="1:8" ht="14.1" customHeight="1">
      <c r="A73" s="247"/>
      <c r="B73" s="242"/>
      <c r="C73" s="18" t="s">
        <v>98</v>
      </c>
      <c r="D73" s="19" t="s">
        <v>47</v>
      </c>
      <c r="E73" s="20" cm="1">
        <f t="array" ref="E73">E72</f>
        <v>10.85</v>
      </c>
      <c r="F73" s="33">
        <v>0</v>
      </c>
      <c r="G73" s="167" cm="1">
        <f t="array" ref="G73">E73*F73</f>
        <v>0</v>
      </c>
      <c r="H73" s="188" t="s">
        <v>48</v>
      </c>
    </row>
    <row r="74" spans="1:8" ht="14.1" customHeight="1">
      <c r="A74" s="247"/>
      <c r="B74" s="242"/>
      <c r="C74" s="18" t="s">
        <v>99</v>
      </c>
      <c r="D74" s="19" t="s">
        <v>47</v>
      </c>
      <c r="E74" s="20" cm="1">
        <f t="array" ref="E74">E70*0.15</f>
        <v>4.6499999999999995</v>
      </c>
      <c r="F74" s="33">
        <v>0</v>
      </c>
      <c r="G74" s="167" cm="1">
        <f t="array" ref="G74">E74*F74</f>
        <v>0</v>
      </c>
      <c r="H74" s="191"/>
    </row>
    <row r="75" spans="1:8" ht="14.1" customHeight="1">
      <c r="A75" s="247"/>
      <c r="B75" s="242"/>
      <c r="C75" s="18" t="s">
        <v>100</v>
      </c>
      <c r="D75" s="19" t="s">
        <v>47</v>
      </c>
      <c r="E75" s="20" cm="1">
        <f t="array" ref="E75">E70*0.06</f>
        <v>1.8599999999999999</v>
      </c>
      <c r="F75" s="33">
        <v>0</v>
      </c>
      <c r="G75" s="167" cm="1">
        <f t="array" ref="G75">E75*F75</f>
        <v>0</v>
      </c>
      <c r="H75" s="191"/>
    </row>
    <row r="76" spans="1:8" ht="14.1" customHeight="1">
      <c r="A76" s="247"/>
      <c r="B76" s="242"/>
      <c r="C76" s="18" t="s">
        <v>101</v>
      </c>
      <c r="D76" s="19" t="s">
        <v>24</v>
      </c>
      <c r="E76" s="20" cm="1">
        <f t="array" ref="E76">E70</f>
        <v>31</v>
      </c>
      <c r="F76" s="33">
        <v>0</v>
      </c>
      <c r="G76" s="167" cm="1">
        <f t="array" ref="G76">E76*F76</f>
        <v>0</v>
      </c>
      <c r="H76" s="191"/>
    </row>
    <row r="77" spans="1:8" ht="14.1" customHeight="1">
      <c r="A77" s="247"/>
      <c r="B77" s="242"/>
      <c r="C77" s="18" t="s">
        <v>102</v>
      </c>
      <c r="D77" s="19" t="s">
        <v>24</v>
      </c>
      <c r="E77" s="20" cm="1">
        <f t="array" ref="E77">E70</f>
        <v>31</v>
      </c>
      <c r="F77" s="33">
        <v>0</v>
      </c>
      <c r="G77" s="167" cm="1">
        <f t="array" ref="G77">E77*F77</f>
        <v>0</v>
      </c>
      <c r="H77" s="191"/>
    </row>
    <row r="78" spans="1:8" ht="14.1" customHeight="1">
      <c r="A78" s="247"/>
      <c r="B78" s="242"/>
      <c r="C78" s="18" t="s">
        <v>78</v>
      </c>
      <c r="D78" s="19" t="s">
        <v>77</v>
      </c>
      <c r="E78" s="20">
        <v>23.5</v>
      </c>
      <c r="F78" s="33">
        <v>0</v>
      </c>
      <c r="G78" s="167" cm="1">
        <f t="array" ref="G78">E78*F78</f>
        <v>0</v>
      </c>
      <c r="H78" s="191"/>
    </row>
    <row r="79" spans="1:8" ht="14.1" customHeight="1">
      <c r="A79" s="247"/>
      <c r="B79" s="242"/>
      <c r="C79" s="18" t="s">
        <v>103</v>
      </c>
      <c r="D79" s="19" t="s">
        <v>43</v>
      </c>
      <c r="E79" s="20">
        <v>1</v>
      </c>
      <c r="F79" s="33">
        <v>0</v>
      </c>
      <c r="G79" s="167" cm="1">
        <f t="array" ref="G79">E79*F79</f>
        <v>0</v>
      </c>
      <c r="H79" s="191"/>
    </row>
    <row r="80" spans="1:8" ht="14.1" customHeight="1">
      <c r="A80" s="247"/>
      <c r="B80" s="242"/>
      <c r="C80" s="21" t="s">
        <v>104</v>
      </c>
      <c r="D80" s="39"/>
      <c r="E80" s="40"/>
      <c r="F80" s="38"/>
      <c r="G80" s="168"/>
      <c r="H80" s="191"/>
    </row>
    <row r="81" spans="1:8" ht="14.1" customHeight="1">
      <c r="A81" s="247"/>
      <c r="B81" s="242"/>
      <c r="C81" s="50" t="s">
        <v>105</v>
      </c>
      <c r="D81" s="51" t="s">
        <v>47</v>
      </c>
      <c r="E81" s="52" cm="1">
        <f t="array" ref="E81">E74</f>
        <v>4.6499999999999995</v>
      </c>
      <c r="F81" s="33">
        <v>0</v>
      </c>
      <c r="G81" s="171" cm="1">
        <f t="array" ref="G81">E81*F81</f>
        <v>0</v>
      </c>
      <c r="H81" s="191"/>
    </row>
    <row r="82" spans="1:8" ht="14.1" customHeight="1">
      <c r="A82" s="247"/>
      <c r="B82" s="242"/>
      <c r="C82" s="50" t="s">
        <v>106</v>
      </c>
      <c r="D82" s="51" t="s">
        <v>47</v>
      </c>
      <c r="E82" s="52" cm="1">
        <f t="array" ref="E82">E75</f>
        <v>1.8599999999999999</v>
      </c>
      <c r="F82" s="33">
        <v>0</v>
      </c>
      <c r="G82" s="171" cm="1">
        <f t="array" ref="G82">E82*F82</f>
        <v>0</v>
      </c>
      <c r="H82" s="191"/>
    </row>
    <row r="83" spans="1:8" ht="14.1" customHeight="1">
      <c r="A83" s="247"/>
      <c r="B83" s="242"/>
      <c r="C83" s="50" t="s">
        <v>107</v>
      </c>
      <c r="D83" s="51" t="s">
        <v>47</v>
      </c>
      <c r="E83" s="52" cm="1">
        <f t="array" ref="E83">E70*0.04</f>
        <v>1.24</v>
      </c>
      <c r="F83" s="33">
        <v>0</v>
      </c>
      <c r="G83" s="171" cm="1">
        <f t="array" ref="G83">E83*F83</f>
        <v>0</v>
      </c>
      <c r="H83" s="192"/>
    </row>
    <row r="84" spans="1:8" ht="14.45" customHeight="1">
      <c r="A84" s="247"/>
      <c r="B84" s="242"/>
      <c r="C84" s="61" t="s">
        <v>79</v>
      </c>
      <c r="D84" s="51" t="s">
        <v>77</v>
      </c>
      <c r="E84" s="52" cm="1">
        <f t="array" ref="E84">E78</f>
        <v>23.5</v>
      </c>
      <c r="F84" s="33">
        <v>0</v>
      </c>
      <c r="G84" s="171" cm="1">
        <f t="array" ref="G84">E84*F84</f>
        <v>0</v>
      </c>
      <c r="H84" s="192"/>
    </row>
    <row r="85" spans="1:8" ht="14.1" customHeight="1">
      <c r="A85" s="247"/>
      <c r="B85" s="242"/>
      <c r="C85" s="21" t="s">
        <v>35</v>
      </c>
      <c r="D85" s="22" t="s">
        <v>24</v>
      </c>
      <c r="E85" s="23" cm="1">
        <f t="array" ref="E85">E20</f>
        <v>9</v>
      </c>
      <c r="F85" s="38" t="s">
        <v>68</v>
      </c>
      <c r="G85" s="168" t="s">
        <v>68</v>
      </c>
      <c r="H85" s="193"/>
    </row>
    <row r="86" spans="1:8" ht="14.1" customHeight="1">
      <c r="A86" s="247"/>
      <c r="B86" s="242"/>
      <c r="C86" s="18" t="s">
        <v>108</v>
      </c>
      <c r="D86" s="19" t="s">
        <v>24</v>
      </c>
      <c r="E86" s="20" cm="1">
        <f t="array" ref="E86">E85</f>
        <v>9</v>
      </c>
      <c r="F86" s="33">
        <v>0</v>
      </c>
      <c r="G86" s="167" cm="1">
        <f t="array" ref="G86">E86*F86</f>
        <v>0</v>
      </c>
      <c r="H86" s="191"/>
    </row>
    <row r="87" spans="1:8" ht="14.1" customHeight="1">
      <c r="A87" s="247"/>
      <c r="B87" s="242"/>
      <c r="C87" s="18" t="s">
        <v>97</v>
      </c>
      <c r="D87" s="19" t="s">
        <v>47</v>
      </c>
      <c r="E87" s="20" cm="1">
        <f t="array" ref="E87">E85*0.3*1.4</f>
        <v>3.7799999999999994</v>
      </c>
      <c r="F87" s="33">
        <v>0</v>
      </c>
      <c r="G87" s="167" cm="1">
        <f t="array" ref="G87">E87*F87</f>
        <v>0</v>
      </c>
      <c r="H87" s="188" t="s">
        <v>48</v>
      </c>
    </row>
    <row r="88" spans="1:8" ht="14.1" customHeight="1">
      <c r="A88" s="247"/>
      <c r="B88" s="242"/>
      <c r="C88" s="18" t="s">
        <v>98</v>
      </c>
      <c r="D88" s="19" t="s">
        <v>47</v>
      </c>
      <c r="E88" s="20" cm="1">
        <f t="array" ref="E88">E87</f>
        <v>3.7799999999999994</v>
      </c>
      <c r="F88" s="33">
        <v>0</v>
      </c>
      <c r="G88" s="167" cm="1">
        <f t="array" ref="G88">E88*F88</f>
        <v>0</v>
      </c>
      <c r="H88" s="188" t="s">
        <v>48</v>
      </c>
    </row>
    <row r="89" spans="1:8" ht="14.1" customHeight="1">
      <c r="A89" s="247"/>
      <c r="B89" s="242"/>
      <c r="C89" s="18" t="s">
        <v>109</v>
      </c>
      <c r="D89" s="19" t="s">
        <v>47</v>
      </c>
      <c r="E89" s="20" cm="1">
        <f t="array" ref="E89">E85*0.15</f>
        <v>1.3499999999999999</v>
      </c>
      <c r="F89" s="33">
        <v>0</v>
      </c>
      <c r="G89" s="167" cm="1">
        <f t="array" ref="G89">E89*F89</f>
        <v>0</v>
      </c>
      <c r="H89" s="191"/>
    </row>
    <row r="90" spans="1:8" ht="14.1" customHeight="1">
      <c r="A90" s="247"/>
      <c r="B90" s="242"/>
      <c r="C90" s="18" t="s">
        <v>110</v>
      </c>
      <c r="D90" s="19" t="s">
        <v>47</v>
      </c>
      <c r="E90" s="20" cm="1">
        <f t="array" ref="E90">E85*0.05</f>
        <v>0.45</v>
      </c>
      <c r="F90" s="33">
        <v>0</v>
      </c>
      <c r="G90" s="167" cm="1">
        <f t="array" ref="G90">E90*F90</f>
        <v>0</v>
      </c>
      <c r="H90" s="191"/>
    </row>
    <row r="91" spans="1:8" ht="14.1" customHeight="1">
      <c r="A91" s="247"/>
      <c r="B91" s="242"/>
      <c r="C91" s="18" t="s">
        <v>101</v>
      </c>
      <c r="D91" s="19" t="s">
        <v>24</v>
      </c>
      <c r="E91" s="20" cm="1">
        <f t="array" ref="E91">E85</f>
        <v>9</v>
      </c>
      <c r="F91" s="33">
        <v>0</v>
      </c>
      <c r="G91" s="167" cm="1">
        <f t="array" ref="G91">E91*F91</f>
        <v>0</v>
      </c>
      <c r="H91" s="191"/>
    </row>
    <row r="92" spans="1:8" ht="14.1" customHeight="1">
      <c r="A92" s="247"/>
      <c r="B92" s="242"/>
      <c r="C92" s="18" t="s">
        <v>111</v>
      </c>
      <c r="D92" s="19" t="s">
        <v>24</v>
      </c>
      <c r="E92" s="20" cm="1">
        <f t="array" ref="E92">E85</f>
        <v>9</v>
      </c>
      <c r="F92" s="33">
        <v>0</v>
      </c>
      <c r="G92" s="167" cm="1">
        <f t="array" ref="G92">E92*F92</f>
        <v>0</v>
      </c>
      <c r="H92" s="191"/>
    </row>
    <row r="93" spans="1:8" ht="14.1" customHeight="1">
      <c r="A93" s="247"/>
      <c r="B93" s="242"/>
      <c r="C93" s="18" t="s">
        <v>112</v>
      </c>
      <c r="D93" s="19" t="s">
        <v>47</v>
      </c>
      <c r="E93" s="20" cm="1">
        <f t="array" ref="E93">9*0.02</f>
        <v>0.18</v>
      </c>
      <c r="F93" s="33">
        <v>0</v>
      </c>
      <c r="G93" s="167" cm="1">
        <f t="array" ref="G93">E93*F93</f>
        <v>0</v>
      </c>
      <c r="H93" s="191"/>
    </row>
    <row r="94" spans="1:8" ht="14.1" customHeight="1">
      <c r="A94" s="247"/>
      <c r="B94" s="242"/>
      <c r="C94" s="18" t="s">
        <v>103</v>
      </c>
      <c r="D94" s="19" t="s">
        <v>43</v>
      </c>
      <c r="E94" s="20">
        <v>1</v>
      </c>
      <c r="F94" s="33">
        <v>0</v>
      </c>
      <c r="G94" s="167" cm="1">
        <f t="array" ref="G94">E94*F94</f>
        <v>0</v>
      </c>
      <c r="H94" s="191"/>
    </row>
    <row r="95" spans="1:8" ht="17.25" customHeight="1">
      <c r="A95" s="247"/>
      <c r="B95" s="242"/>
      <c r="C95" s="21" t="s">
        <v>113</v>
      </c>
      <c r="D95" s="39"/>
      <c r="E95" s="40"/>
      <c r="F95" s="38"/>
      <c r="G95" s="168"/>
      <c r="H95" s="191"/>
    </row>
    <row r="96" spans="1:8" ht="14.1" customHeight="1">
      <c r="A96" s="247"/>
      <c r="B96" s="242"/>
      <c r="C96" s="50" t="s">
        <v>114</v>
      </c>
      <c r="D96" s="51" t="s">
        <v>47</v>
      </c>
      <c r="E96" s="52" cm="1">
        <f t="array" ref="E96">E89</f>
        <v>1.3499999999999999</v>
      </c>
      <c r="F96" s="33">
        <v>0</v>
      </c>
      <c r="G96" s="171" cm="1">
        <f t="array" ref="G96">E96*F96</f>
        <v>0</v>
      </c>
      <c r="H96" s="191"/>
    </row>
    <row r="97" spans="1:8" ht="14.1" customHeight="1">
      <c r="A97" s="247"/>
      <c r="B97" s="242"/>
      <c r="C97" s="50" t="s">
        <v>115</v>
      </c>
      <c r="D97" s="51" t="s">
        <v>47</v>
      </c>
      <c r="E97" s="52" cm="1">
        <f t="array" ref="E97">E90+E93</f>
        <v>0.63</v>
      </c>
      <c r="F97" s="33">
        <v>0</v>
      </c>
      <c r="G97" s="171" cm="1">
        <f t="array" ref="G97">E97*F97</f>
        <v>0</v>
      </c>
      <c r="H97" s="191"/>
    </row>
    <row r="98" spans="1:8" ht="14.1" customHeight="1">
      <c r="A98" s="247"/>
      <c r="B98" s="242"/>
      <c r="C98" s="50" t="s">
        <v>116</v>
      </c>
      <c r="D98" s="51" t="s">
        <v>24</v>
      </c>
      <c r="E98" s="52" cm="1">
        <f t="array" ref="E98">E85</f>
        <v>9</v>
      </c>
      <c r="F98" s="33">
        <v>0</v>
      </c>
      <c r="G98" s="171" cm="1">
        <f t="array" ref="G98">E98*F98</f>
        <v>0</v>
      </c>
      <c r="H98" s="193" t="s">
        <v>117</v>
      </c>
    </row>
    <row r="99" spans="1:8" ht="14.1" customHeight="1">
      <c r="A99" s="247"/>
      <c r="B99" s="242"/>
      <c r="C99" s="21" t="s">
        <v>36</v>
      </c>
      <c r="D99" s="22" t="s">
        <v>24</v>
      </c>
      <c r="E99" s="23" cm="1">
        <f t="array" ref="E99">E21</f>
        <v>7</v>
      </c>
      <c r="F99" s="38" t="s">
        <v>68</v>
      </c>
      <c r="G99" s="168" t="s">
        <v>68</v>
      </c>
      <c r="H99" s="193"/>
    </row>
    <row r="100" spans="1:8" ht="14.1" customHeight="1">
      <c r="A100" s="247"/>
      <c r="B100" s="242"/>
      <c r="C100" s="18" t="s">
        <v>108</v>
      </c>
      <c r="D100" s="19" t="s">
        <v>24</v>
      </c>
      <c r="E100" s="20" cm="1">
        <f t="array" ref="E100">E99</f>
        <v>7</v>
      </c>
      <c r="F100" s="33">
        <v>0</v>
      </c>
      <c r="G100" s="167" cm="1">
        <f t="array" ref="G100">E100*F100</f>
        <v>0</v>
      </c>
      <c r="H100" s="191"/>
    </row>
    <row r="101" spans="1:8" ht="14.1" customHeight="1">
      <c r="A101" s="247"/>
      <c r="B101" s="242"/>
      <c r="C101" s="18" t="s">
        <v>97</v>
      </c>
      <c r="D101" s="19" t="s">
        <v>47</v>
      </c>
      <c r="E101" s="20" cm="1">
        <f t="array" ref="E101">E99*0.3</f>
        <v>2.1</v>
      </c>
      <c r="F101" s="33">
        <v>0</v>
      </c>
      <c r="G101" s="167" cm="1">
        <f t="array" ref="G101">E101*F101</f>
        <v>0</v>
      </c>
      <c r="H101" s="188" t="s">
        <v>48</v>
      </c>
    </row>
    <row r="102" spans="1:8" ht="14.1" customHeight="1">
      <c r="A102" s="247"/>
      <c r="B102" s="242"/>
      <c r="C102" s="18" t="s">
        <v>98</v>
      </c>
      <c r="D102" s="19" t="s">
        <v>47</v>
      </c>
      <c r="E102" s="20" cm="1">
        <f t="array" ref="E102">E101</f>
        <v>2.1</v>
      </c>
      <c r="F102" s="33">
        <v>0</v>
      </c>
      <c r="G102" s="167" cm="1">
        <f t="array" ref="G102">E102*F102</f>
        <v>0</v>
      </c>
      <c r="H102" s="188" t="s">
        <v>48</v>
      </c>
    </row>
    <row r="103" spans="1:8" ht="14.1" customHeight="1">
      <c r="A103" s="247"/>
      <c r="B103" s="242"/>
      <c r="C103" s="18" t="s">
        <v>109</v>
      </c>
      <c r="D103" s="19" t="s">
        <v>47</v>
      </c>
      <c r="E103" s="20" cm="1">
        <f t="array" ref="E103">E99*0.15</f>
        <v>1.05</v>
      </c>
      <c r="F103" s="33">
        <v>0</v>
      </c>
      <c r="G103" s="167" cm="1">
        <f t="array" ref="G103">E103*F103</f>
        <v>0</v>
      </c>
      <c r="H103" s="191"/>
    </row>
    <row r="104" spans="1:8" ht="14.1" customHeight="1">
      <c r="A104" s="247"/>
      <c r="B104" s="242"/>
      <c r="C104" s="18" t="s">
        <v>110</v>
      </c>
      <c r="D104" s="19" t="s">
        <v>47</v>
      </c>
      <c r="E104" s="20" cm="1">
        <f t="array" ref="E104">E99*0.05</f>
        <v>0.35000000000000003</v>
      </c>
      <c r="F104" s="33">
        <v>0</v>
      </c>
      <c r="G104" s="167" cm="1">
        <f t="array" ref="G104">E104*F104</f>
        <v>0</v>
      </c>
      <c r="H104" s="191"/>
    </row>
    <row r="105" spans="1:8" ht="14.1" customHeight="1">
      <c r="A105" s="247"/>
      <c r="B105" s="242"/>
      <c r="C105" s="18" t="s">
        <v>101</v>
      </c>
      <c r="D105" s="19" t="s">
        <v>24</v>
      </c>
      <c r="E105" s="20" cm="1">
        <f t="array" ref="E105">E99</f>
        <v>7</v>
      </c>
      <c r="F105" s="33">
        <v>0</v>
      </c>
      <c r="G105" s="167" cm="1">
        <f t="array" ref="G105">E105*F105</f>
        <v>0</v>
      </c>
      <c r="H105" s="191"/>
    </row>
    <row r="106" spans="1:8" ht="14.1" customHeight="1">
      <c r="A106" s="247"/>
      <c r="B106" s="242"/>
      <c r="C106" s="18" t="s">
        <v>111</v>
      </c>
      <c r="D106" s="19" t="s">
        <v>24</v>
      </c>
      <c r="E106" s="20" cm="1">
        <f t="array" ref="E106">E99</f>
        <v>7</v>
      </c>
      <c r="F106" s="33">
        <v>0</v>
      </c>
      <c r="G106" s="167" cm="1">
        <f t="array" ref="G106">E106*F106</f>
        <v>0</v>
      </c>
      <c r="H106" s="191"/>
    </row>
    <row r="107" spans="1:8" ht="14.1" customHeight="1">
      <c r="A107" s="247"/>
      <c r="B107" s="242"/>
      <c r="C107" s="18" t="s">
        <v>118</v>
      </c>
      <c r="D107" s="19" t="s">
        <v>47</v>
      </c>
      <c r="E107" s="20" cm="1">
        <f t="array" ref="E107">3*0.02</f>
        <v>0.06</v>
      </c>
      <c r="F107" s="33">
        <v>0</v>
      </c>
      <c r="G107" s="167" cm="1">
        <f t="array" ref="G107">E107*F107</f>
        <v>0</v>
      </c>
      <c r="H107" s="191"/>
    </row>
    <row r="108" spans="1:8" ht="14.1" customHeight="1">
      <c r="A108" s="247"/>
      <c r="B108" s="242"/>
      <c r="C108" s="18" t="s">
        <v>103</v>
      </c>
      <c r="D108" s="19" t="s">
        <v>43</v>
      </c>
      <c r="E108" s="20">
        <v>1</v>
      </c>
      <c r="F108" s="33">
        <v>0</v>
      </c>
      <c r="G108" s="167" cm="1">
        <f t="array" ref="G108">E108*F108</f>
        <v>0</v>
      </c>
      <c r="H108" s="191"/>
    </row>
    <row r="109" spans="1:8" ht="14.1" customHeight="1">
      <c r="A109" s="247"/>
      <c r="B109" s="242"/>
      <c r="C109" s="18" t="s">
        <v>119</v>
      </c>
      <c r="D109" s="19" t="s">
        <v>77</v>
      </c>
      <c r="E109" s="20">
        <v>3.14</v>
      </c>
      <c r="F109" s="33">
        <v>0</v>
      </c>
      <c r="G109" s="167" cm="1">
        <f t="array" ref="G109">E109*F109</f>
        <v>0</v>
      </c>
      <c r="H109" s="191"/>
    </row>
    <row r="110" spans="1:8" ht="14.1" customHeight="1">
      <c r="A110" s="247"/>
      <c r="B110" s="242"/>
      <c r="C110" s="21" t="s">
        <v>120</v>
      </c>
      <c r="D110" s="39"/>
      <c r="E110" s="40"/>
      <c r="F110" s="38"/>
      <c r="G110" s="168"/>
      <c r="H110" s="191"/>
    </row>
    <row r="111" spans="1:8" ht="14.1" customHeight="1">
      <c r="A111" s="247"/>
      <c r="B111" s="242"/>
      <c r="C111" s="50" t="s">
        <v>114</v>
      </c>
      <c r="D111" s="51" t="s">
        <v>47</v>
      </c>
      <c r="E111" s="52" cm="1">
        <f t="array" ref="E111">E103</f>
        <v>1.05</v>
      </c>
      <c r="F111" s="33">
        <v>0</v>
      </c>
      <c r="G111" s="171" cm="1">
        <f t="array" ref="G111">E111*F111</f>
        <v>0</v>
      </c>
      <c r="H111" s="191"/>
    </row>
    <row r="112" spans="1:8" ht="14.1" customHeight="1">
      <c r="A112" s="247"/>
      <c r="B112" s="242"/>
      <c r="C112" s="50" t="s">
        <v>115</v>
      </c>
      <c r="D112" s="51" t="s">
        <v>47</v>
      </c>
      <c r="E112" s="52" cm="1">
        <f t="array" ref="E112">E104+E107</f>
        <v>0.41000000000000003</v>
      </c>
      <c r="F112" s="33">
        <v>0</v>
      </c>
      <c r="G112" s="171" cm="1">
        <f t="array" ref="G112">E112*F112</f>
        <v>0</v>
      </c>
      <c r="H112" s="191"/>
    </row>
    <row r="113" spans="1:8" ht="14.1" customHeight="1">
      <c r="A113" s="247"/>
      <c r="B113" s="242"/>
      <c r="C113" s="50" t="s">
        <v>116</v>
      </c>
      <c r="D113" s="51" t="s">
        <v>24</v>
      </c>
      <c r="E113" s="52" cm="1">
        <f t="array" ref="E113">E99</f>
        <v>7</v>
      </c>
      <c r="F113" s="33">
        <v>0</v>
      </c>
      <c r="G113" s="171" cm="1">
        <f t="array" ref="G113">E113*F113</f>
        <v>0</v>
      </c>
      <c r="H113" s="193" t="s">
        <v>117</v>
      </c>
    </row>
    <row r="114" spans="1:8" ht="14.1" customHeight="1" thickBot="1">
      <c r="A114" s="248"/>
      <c r="B114" s="243"/>
      <c r="C114" s="61" t="s">
        <v>121</v>
      </c>
      <c r="D114" s="51" t="s">
        <v>77</v>
      </c>
      <c r="E114" s="52" cm="1">
        <f t="array" ref="E114">E109</f>
        <v>3.14</v>
      </c>
      <c r="F114" s="33">
        <v>0</v>
      </c>
      <c r="G114" s="171" cm="1">
        <f t="array" ref="G114">E114*F114</f>
        <v>0</v>
      </c>
      <c r="H114" s="193"/>
    </row>
    <row r="115" spans="1:8" ht="14.1" customHeight="1" thickBot="1">
      <c r="A115" s="249"/>
      <c r="B115" s="244"/>
      <c r="C115" s="21" t="s">
        <v>122</v>
      </c>
      <c r="D115" s="22" t="s">
        <v>24</v>
      </c>
      <c r="E115" s="23">
        <v>19</v>
      </c>
      <c r="F115" s="38"/>
      <c r="G115" s="168"/>
      <c r="H115" s="193"/>
    </row>
    <row r="116" spans="1:8" ht="14.1" customHeight="1" thickBot="1">
      <c r="A116" s="249"/>
      <c r="B116" s="244"/>
      <c r="C116" s="18" t="s">
        <v>108</v>
      </c>
      <c r="D116" s="19" t="s">
        <v>24</v>
      </c>
      <c r="E116" s="20" cm="1">
        <f t="array" ref="E116">E115</f>
        <v>19</v>
      </c>
      <c r="F116" s="33">
        <v>0</v>
      </c>
      <c r="G116" s="167" cm="1">
        <f t="array" ref="G116">E116*F116</f>
        <v>0</v>
      </c>
      <c r="H116" s="193"/>
    </row>
    <row r="117" spans="1:8" ht="14.1" customHeight="1" thickBot="1">
      <c r="A117" s="249"/>
      <c r="B117" s="244"/>
      <c r="C117" s="18" t="s">
        <v>97</v>
      </c>
      <c r="D117" s="19" t="s">
        <v>47</v>
      </c>
      <c r="E117" s="20" cm="1">
        <f t="array" ref="E117">E115*0.3*1.4</f>
        <v>7.9799999999999995</v>
      </c>
      <c r="F117" s="33">
        <v>0</v>
      </c>
      <c r="G117" s="167" cm="1">
        <f t="array" ref="G117">E117*F117</f>
        <v>0</v>
      </c>
      <c r="H117" s="193"/>
    </row>
    <row r="118" spans="1:8" ht="14.1" customHeight="1" thickBot="1">
      <c r="A118" s="249"/>
      <c r="B118" s="244"/>
      <c r="C118" s="18" t="s">
        <v>98</v>
      </c>
      <c r="D118" s="19" t="s">
        <v>47</v>
      </c>
      <c r="E118" s="20" cm="1">
        <f t="array" ref="E118">E117</f>
        <v>7.9799999999999995</v>
      </c>
      <c r="F118" s="33">
        <v>0</v>
      </c>
      <c r="G118" s="167" cm="1">
        <f t="array" ref="G118">E118*F118</f>
        <v>0</v>
      </c>
      <c r="H118" s="193"/>
    </row>
    <row r="119" spans="1:8" ht="14.1" customHeight="1" thickBot="1">
      <c r="A119" s="249"/>
      <c r="B119" s="244"/>
      <c r="C119" s="18" t="s">
        <v>119</v>
      </c>
      <c r="D119" s="19" t="s">
        <v>77</v>
      </c>
      <c r="E119" s="20">
        <v>12.6</v>
      </c>
      <c r="F119" s="33">
        <v>0</v>
      </c>
      <c r="G119" s="167" cm="1">
        <f t="array" ref="G119">E119*F119</f>
        <v>0</v>
      </c>
      <c r="H119" s="193"/>
    </row>
    <row r="120" spans="1:8" ht="14.1" customHeight="1">
      <c r="A120" s="250"/>
      <c r="B120" s="245"/>
      <c r="C120" s="61" t="s">
        <v>121</v>
      </c>
      <c r="D120" s="51" t="s">
        <v>77</v>
      </c>
      <c r="E120" s="52">
        <v>12.6</v>
      </c>
      <c r="F120" s="33">
        <v>0</v>
      </c>
      <c r="G120" s="171" cm="1">
        <f t="array" ref="G120">E120*F120</f>
        <v>0</v>
      </c>
      <c r="H120" s="193"/>
    </row>
    <row r="121" spans="1:8" ht="15.75" customHeight="1">
      <c r="A121" s="154"/>
      <c r="B121" s="224" t="s">
        <v>123</v>
      </c>
      <c r="C121" s="18" t="s">
        <v>124</v>
      </c>
      <c r="D121" s="19" t="s">
        <v>43</v>
      </c>
      <c r="E121" s="20">
        <v>1</v>
      </c>
      <c r="F121" s="33">
        <v>0</v>
      </c>
      <c r="G121" s="167" cm="1">
        <f t="array" ref="G121">E121*F121</f>
        <v>0</v>
      </c>
      <c r="H121" s="191"/>
    </row>
    <row r="122" spans="1:8" ht="14.45" customHeight="1">
      <c r="A122" s="232" t="s">
        <v>125</v>
      </c>
      <c r="B122" s="225"/>
      <c r="C122" s="18" t="s">
        <v>126</v>
      </c>
      <c r="D122" s="19" t="s">
        <v>52</v>
      </c>
      <c r="E122" s="20">
        <v>255</v>
      </c>
      <c r="F122" s="33">
        <v>0</v>
      </c>
      <c r="G122" s="167" cm="1">
        <f t="array" ref="G122">E122*F122</f>
        <v>0</v>
      </c>
      <c r="H122" s="193" t="s">
        <v>127</v>
      </c>
    </row>
    <row r="123" spans="1:8" ht="15.75" customHeight="1">
      <c r="A123" s="198"/>
      <c r="B123" s="225"/>
      <c r="C123" s="18" t="s">
        <v>128</v>
      </c>
      <c r="D123" s="19" t="s">
        <v>52</v>
      </c>
      <c r="E123" s="20">
        <v>60</v>
      </c>
      <c r="F123" s="33">
        <v>0</v>
      </c>
      <c r="G123" s="167" cm="1">
        <f t="array" ref="G123">E123*F123</f>
        <v>0</v>
      </c>
      <c r="H123" s="191"/>
    </row>
    <row r="124" spans="1:8" ht="15.75" customHeight="1">
      <c r="A124" s="232"/>
      <c r="B124" s="225"/>
      <c r="C124" s="18" t="s">
        <v>129</v>
      </c>
      <c r="D124" s="19" t="s">
        <v>52</v>
      </c>
      <c r="E124" s="20">
        <v>74</v>
      </c>
      <c r="F124" s="33">
        <v>0</v>
      </c>
      <c r="G124" s="167" cm="1">
        <f t="array" ref="G124">E124*F124</f>
        <v>0</v>
      </c>
      <c r="H124" s="191"/>
    </row>
    <row r="125" spans="1:8" ht="15.75" customHeight="1">
      <c r="A125" s="232"/>
      <c r="B125" s="225"/>
      <c r="C125" s="18" t="s">
        <v>130</v>
      </c>
      <c r="D125" s="19" t="s">
        <v>52</v>
      </c>
      <c r="E125" s="20">
        <v>2</v>
      </c>
      <c r="F125" s="33">
        <v>0</v>
      </c>
      <c r="G125" s="167" cm="1">
        <f t="array" ref="G125">E125*F125</f>
        <v>0</v>
      </c>
      <c r="H125" s="191"/>
    </row>
    <row r="126" spans="1:8" ht="15.75" customHeight="1">
      <c r="A126" s="198"/>
      <c r="B126" s="225"/>
      <c r="C126" s="18" t="s">
        <v>131</v>
      </c>
      <c r="D126" s="19" t="s">
        <v>52</v>
      </c>
      <c r="E126" s="20" cm="1">
        <f t="array" ref="E126">E123</f>
        <v>60</v>
      </c>
      <c r="F126" s="33">
        <v>0</v>
      </c>
      <c r="G126" s="167" cm="1">
        <f t="array" ref="G126">E126*F126</f>
        <v>0</v>
      </c>
      <c r="H126" s="191"/>
    </row>
    <row r="127" spans="1:8" ht="15.75" customHeight="1">
      <c r="A127" s="198"/>
      <c r="B127" s="225"/>
      <c r="C127" s="18" t="s">
        <v>132</v>
      </c>
      <c r="D127" s="19" t="s">
        <v>52</v>
      </c>
      <c r="E127" s="20" cm="1">
        <f t="array" ref="E127">E124</f>
        <v>74</v>
      </c>
      <c r="F127" s="33">
        <v>0</v>
      </c>
      <c r="G127" s="167" cm="1">
        <f t="array" ref="G127">E127*F127</f>
        <v>0</v>
      </c>
      <c r="H127" s="191"/>
    </row>
    <row r="128" spans="1:8" ht="15.75" customHeight="1">
      <c r="A128" s="198"/>
      <c r="B128" s="225"/>
      <c r="C128" s="18" t="s">
        <v>133</v>
      </c>
      <c r="D128" s="19" t="s">
        <v>52</v>
      </c>
      <c r="E128" s="20">
        <v>2</v>
      </c>
      <c r="F128" s="33">
        <v>0</v>
      </c>
      <c r="G128" s="167" cm="1">
        <f t="array" ref="G128">E128*F128</f>
        <v>0</v>
      </c>
      <c r="H128" s="191"/>
    </row>
    <row r="129" spans="1:8" ht="16.5" customHeight="1" thickBot="1">
      <c r="A129" s="198"/>
      <c r="B129" s="226"/>
      <c r="C129" s="18" t="s">
        <v>134</v>
      </c>
      <c r="D129" s="19" t="s">
        <v>52</v>
      </c>
      <c r="E129" s="20">
        <v>255</v>
      </c>
      <c r="F129" s="33">
        <v>0</v>
      </c>
      <c r="G129" s="167" cm="1">
        <f t="array" ref="G129">E129*F129</f>
        <v>0</v>
      </c>
      <c r="H129" s="193" t="s">
        <v>127</v>
      </c>
    </row>
    <row r="130" spans="1:8" ht="15.75" customHeight="1">
      <c r="A130" s="198"/>
      <c r="B130" s="240" t="s">
        <v>135</v>
      </c>
      <c r="C130" s="18" t="s">
        <v>65</v>
      </c>
      <c r="D130" s="19" t="s">
        <v>24</v>
      </c>
      <c r="E130" s="37" cm="1">
        <f t="array" ref="E130">E16</f>
        <v>163</v>
      </c>
      <c r="F130" s="33">
        <v>0</v>
      </c>
      <c r="G130" s="167" cm="1">
        <f t="array" ref="G130">E130*F130</f>
        <v>0</v>
      </c>
      <c r="H130" s="188"/>
    </row>
    <row r="131" spans="1:8" ht="15.75" customHeight="1" thickBot="1">
      <c r="A131" s="232"/>
      <c r="B131" s="241"/>
      <c r="C131" s="62" t="s">
        <v>136</v>
      </c>
      <c r="D131" s="19" t="s">
        <v>137</v>
      </c>
      <c r="E131" s="20" cm="1">
        <f t="array" ref="E131">E130*0.07</f>
        <v>11.410000000000002</v>
      </c>
      <c r="F131" s="33">
        <v>0</v>
      </c>
      <c r="G131" s="171" cm="1">
        <f t="array" ref="G131">E131*F131</f>
        <v>0</v>
      </c>
      <c r="H131" s="188"/>
    </row>
    <row r="132" spans="1:8" ht="15.75" customHeight="1">
      <c r="A132" s="198"/>
      <c r="B132" s="237" t="s">
        <v>138</v>
      </c>
      <c r="C132" s="50" t="s">
        <v>139</v>
      </c>
      <c r="D132" s="51" t="s">
        <v>52</v>
      </c>
      <c r="E132" s="52">
        <v>136</v>
      </c>
      <c r="F132" s="33">
        <v>0</v>
      </c>
      <c r="G132" s="171" cm="1">
        <f t="array" ref="G132">E132*F132</f>
        <v>0</v>
      </c>
      <c r="H132" s="187"/>
    </row>
    <row r="133" spans="1:8" ht="15.75" customHeight="1">
      <c r="A133" s="198"/>
      <c r="B133" s="238"/>
      <c r="C133" s="50" t="s">
        <v>140</v>
      </c>
      <c r="D133" s="51" t="s">
        <v>52</v>
      </c>
      <c r="E133" s="52" cm="1">
        <f t="array" ref="E133">653+23+6</f>
        <v>682</v>
      </c>
      <c r="F133" s="33">
        <v>0</v>
      </c>
      <c r="G133" s="171" cm="1">
        <f t="array" ref="G133">E133*F133</f>
        <v>0</v>
      </c>
      <c r="H133" s="187"/>
    </row>
    <row r="134" spans="1:8" ht="15.75" customHeight="1">
      <c r="A134" s="198"/>
      <c r="B134" s="239"/>
      <c r="C134" s="50" t="s">
        <v>141</v>
      </c>
      <c r="D134" s="51" t="s">
        <v>52</v>
      </c>
      <c r="E134" s="52">
        <v>590</v>
      </c>
      <c r="F134" s="33">
        <v>0</v>
      </c>
      <c r="G134" s="171" cm="1">
        <f t="array" ref="G134">E134*F134</f>
        <v>0</v>
      </c>
      <c r="H134" s="187"/>
    </row>
    <row r="135" spans="1:8" ht="15.75" customHeight="1">
      <c r="A135" s="232"/>
      <c r="B135" s="230" t="s">
        <v>142</v>
      </c>
      <c r="C135" s="18" t="s">
        <v>143</v>
      </c>
      <c r="D135" s="19" t="s">
        <v>24</v>
      </c>
      <c r="E135" s="20" cm="1">
        <f t="array" ref="E135">E14</f>
        <v>78</v>
      </c>
      <c r="F135" s="33">
        <v>0</v>
      </c>
      <c r="G135" s="167" cm="1">
        <f t="array" ref="G135">E135*F135</f>
        <v>0</v>
      </c>
      <c r="H135" s="187"/>
    </row>
    <row r="136" spans="1:8" ht="15.75" customHeight="1">
      <c r="A136" s="198"/>
      <c r="B136" s="212"/>
      <c r="C136" s="63" t="s">
        <v>144</v>
      </c>
      <c r="D136" s="64" t="s">
        <v>24</v>
      </c>
      <c r="E136" s="65" cm="1">
        <f t="array" ref="E136">E15</f>
        <v>54</v>
      </c>
      <c r="F136" s="33">
        <v>0</v>
      </c>
      <c r="G136" s="174" cm="1">
        <f t="array" ref="G136">E136*F136</f>
        <v>0</v>
      </c>
      <c r="H136" s="188" t="s">
        <v>145</v>
      </c>
    </row>
    <row r="137" spans="1:8" ht="15.75" customHeight="1">
      <c r="A137" s="232"/>
      <c r="B137" s="212"/>
      <c r="C137" s="18" t="s">
        <v>146</v>
      </c>
      <c r="D137" s="19" t="s">
        <v>43</v>
      </c>
      <c r="E137" s="20">
        <v>1</v>
      </c>
      <c r="F137" s="33">
        <v>0</v>
      </c>
      <c r="G137" s="167" cm="1">
        <f t="array" ref="G137">E137*F137</f>
        <v>0</v>
      </c>
      <c r="H137" s="187"/>
    </row>
    <row r="138" spans="1:8" ht="15.75" customHeight="1">
      <c r="A138" s="198"/>
      <c r="B138" s="212"/>
      <c r="C138" s="18" t="s">
        <v>147</v>
      </c>
      <c r="D138" s="19" t="s">
        <v>43</v>
      </c>
      <c r="E138" s="20">
        <v>1</v>
      </c>
      <c r="F138" s="33">
        <v>0</v>
      </c>
      <c r="G138" s="167" cm="1">
        <f t="array" ref="G138">E138*F138</f>
        <v>0</v>
      </c>
      <c r="H138" s="187"/>
    </row>
    <row r="139" spans="1:8" ht="15.75" customHeight="1">
      <c r="A139" s="198"/>
      <c r="B139" s="212"/>
      <c r="C139" s="18" t="s">
        <v>148</v>
      </c>
      <c r="D139" s="19" t="s">
        <v>24</v>
      </c>
      <c r="E139" s="20">
        <v>163</v>
      </c>
      <c r="F139" s="33">
        <v>0</v>
      </c>
      <c r="G139" s="167" cm="1">
        <f t="array" ref="G139">E139*F139</f>
        <v>0</v>
      </c>
      <c r="H139" s="187"/>
    </row>
    <row r="140" spans="1:8" ht="15.75" customHeight="1">
      <c r="A140" s="232"/>
      <c r="B140" s="212"/>
      <c r="C140" s="50" t="s">
        <v>149</v>
      </c>
      <c r="D140" s="51" t="s">
        <v>47</v>
      </c>
      <c r="E140" s="52" cm="1">
        <f t="array" ref="E140">E135*0.1+E136*0.07</f>
        <v>11.580000000000002</v>
      </c>
      <c r="F140" s="33">
        <v>0</v>
      </c>
      <c r="G140" s="171" cm="1">
        <f t="array" ref="G140">E140*F140</f>
        <v>0</v>
      </c>
      <c r="H140" s="187"/>
    </row>
    <row r="141" spans="1:8" ht="15.75" customHeight="1">
      <c r="A141" s="198"/>
      <c r="B141" s="212"/>
      <c r="C141" s="50" t="s">
        <v>150</v>
      </c>
      <c r="D141" s="51" t="s">
        <v>137</v>
      </c>
      <c r="E141" s="52">
        <v>6</v>
      </c>
      <c r="F141" s="33">
        <v>0</v>
      </c>
      <c r="G141" s="171" cm="1">
        <f t="array" ref="G141">E141*F141</f>
        <v>0</v>
      </c>
      <c r="H141" s="187"/>
    </row>
    <row r="142" spans="1:8" ht="15.75" customHeight="1" thickBot="1">
      <c r="A142" s="198"/>
      <c r="B142" s="231"/>
      <c r="C142" s="53" t="s">
        <v>151</v>
      </c>
      <c r="D142" s="54" t="s">
        <v>137</v>
      </c>
      <c r="E142" s="66">
        <v>4</v>
      </c>
      <c r="F142" s="56">
        <v>0</v>
      </c>
      <c r="G142" s="172" cm="1">
        <f t="array" ref="G142">E142*F142</f>
        <v>0</v>
      </c>
      <c r="H142" s="188"/>
    </row>
    <row r="143" spans="1:8" ht="15.75" customHeight="1" thickBot="1">
      <c r="A143" s="155"/>
      <c r="B143" s="67"/>
      <c r="C143" s="68"/>
      <c r="D143" s="9"/>
      <c r="E143" s="10"/>
      <c r="F143" s="69"/>
      <c r="G143" s="69"/>
      <c r="H143" s="95"/>
    </row>
    <row r="144" spans="1:8" ht="15.75" customHeight="1">
      <c r="A144" s="227" t="s">
        <v>152</v>
      </c>
      <c r="B144" s="70"/>
      <c r="C144" s="71" t="s">
        <v>153</v>
      </c>
      <c r="D144" s="72"/>
      <c r="E144" s="72"/>
      <c r="F144" s="16"/>
      <c r="G144" s="177" cm="1">
        <f t="array" ref="G144">SUM(G24:G142)</f>
        <v>0</v>
      </c>
      <c r="H144" s="175"/>
    </row>
    <row r="145" spans="1:8" ht="15.75" customHeight="1">
      <c r="A145" s="228"/>
      <c r="B145" s="73"/>
      <c r="C145" s="5" t="s">
        <v>154</v>
      </c>
      <c r="D145" s="74"/>
      <c r="E145" s="75"/>
      <c r="F145" s="34"/>
      <c r="G145" s="178" cm="1">
        <f t="array" ref="G145">G144*0.21</f>
        <v>0</v>
      </c>
      <c r="H145" s="176"/>
    </row>
    <row r="146" spans="1:8" ht="15.75" customHeight="1" thickBot="1">
      <c r="A146" s="229"/>
      <c r="B146" s="76"/>
      <c r="C146" s="77" t="s">
        <v>155</v>
      </c>
      <c r="D146" s="78"/>
      <c r="E146" s="79"/>
      <c r="F146" s="80"/>
      <c r="G146" s="179" cm="1">
        <f t="array" ref="G146">SUM(G144:G145)</f>
        <v>0</v>
      </c>
      <c r="H146" s="176"/>
    </row>
    <row r="147" spans="1:8" ht="15" customHeight="1" thickBot="1">
      <c r="A147" s="156"/>
      <c r="B147" s="84"/>
      <c r="C147" s="84"/>
      <c r="D147" s="82"/>
      <c r="E147" s="82"/>
      <c r="F147" s="82"/>
      <c r="G147" s="82"/>
      <c r="H147" s="83"/>
    </row>
    <row r="148" spans="1:8" ht="15" customHeight="1">
      <c r="A148" s="207" t="s">
        <v>156</v>
      </c>
      <c r="B148" s="85"/>
      <c r="C148" s="17" t="s">
        <v>157</v>
      </c>
      <c r="D148" s="86"/>
      <c r="E148" s="87"/>
      <c r="F148" s="88"/>
      <c r="G148" s="89"/>
      <c r="H148" s="90"/>
    </row>
    <row r="149" spans="1:8" ht="15" customHeight="1">
      <c r="A149" s="208"/>
      <c r="B149" s="91"/>
      <c r="C149" s="24" t="s">
        <v>158</v>
      </c>
      <c r="D149" s="92"/>
      <c r="E149" s="4"/>
      <c r="F149" s="93"/>
      <c r="G149" s="94"/>
      <c r="H149" s="95"/>
    </row>
    <row r="150" spans="1:8" ht="15" customHeight="1">
      <c r="A150" s="209"/>
      <c r="B150" s="96"/>
      <c r="C150" s="97" t="s">
        <v>159</v>
      </c>
      <c r="D150" s="92"/>
      <c r="E150" s="4"/>
      <c r="F150" s="93"/>
      <c r="G150" s="89"/>
      <c r="H150" s="95"/>
    </row>
    <row r="151" spans="1:8" ht="14.1" customHeight="1">
      <c r="A151" s="157"/>
      <c r="B151" s="81"/>
      <c r="C151" s="81"/>
      <c r="D151" s="82"/>
      <c r="E151" s="82"/>
      <c r="F151" s="82"/>
      <c r="G151" s="82"/>
      <c r="H151" s="83"/>
    </row>
    <row r="152" spans="1:8" ht="13.5" customHeight="1">
      <c r="A152" s="153"/>
      <c r="B152" s="82"/>
      <c r="C152" s="82"/>
      <c r="D152" s="82"/>
      <c r="E152" s="82"/>
      <c r="F152" s="82"/>
      <c r="G152" s="82"/>
      <c r="H152" s="83"/>
    </row>
    <row r="153" spans="1:8" ht="13.5" customHeight="1">
      <c r="A153" s="153"/>
      <c r="B153" s="82"/>
      <c r="C153" s="82"/>
      <c r="D153" s="82"/>
      <c r="E153" s="82"/>
      <c r="F153" s="82"/>
      <c r="G153" s="82"/>
      <c r="H153" s="83"/>
    </row>
    <row r="154" spans="1:8" ht="15" customHeight="1">
      <c r="A154" s="158"/>
      <c r="B154" s="98"/>
      <c r="C154" s="98"/>
      <c r="D154" s="98"/>
      <c r="E154" s="98"/>
      <c r="F154" s="98"/>
      <c r="G154" s="98"/>
      <c r="H154" s="99"/>
    </row>
  </sheetData>
  <mergeCells count="35">
    <mergeCell ref="F4:G4"/>
    <mergeCell ref="F6:G6"/>
    <mergeCell ref="F7:G7"/>
    <mergeCell ref="F8:G8"/>
    <mergeCell ref="B1:C1"/>
    <mergeCell ref="F2:G2"/>
    <mergeCell ref="F3:G3"/>
    <mergeCell ref="F5:G5"/>
    <mergeCell ref="A148:A150"/>
    <mergeCell ref="B11:B23"/>
    <mergeCell ref="B10:G10"/>
    <mergeCell ref="F11:G23"/>
    <mergeCell ref="B35:B37"/>
    <mergeCell ref="B121:B129"/>
    <mergeCell ref="A144:A146"/>
    <mergeCell ref="B135:B142"/>
    <mergeCell ref="A122:A142"/>
    <mergeCell ref="A24:A69"/>
    <mergeCell ref="B38:B54"/>
    <mergeCell ref="B132:B134"/>
    <mergeCell ref="B63:B69"/>
    <mergeCell ref="B130:B131"/>
    <mergeCell ref="B70:B120"/>
    <mergeCell ref="A70:A120"/>
    <mergeCell ref="A9:B9"/>
    <mergeCell ref="A10:A23"/>
    <mergeCell ref="B24:B33"/>
    <mergeCell ref="D1:E1"/>
    <mergeCell ref="D2:E2"/>
    <mergeCell ref="D3:E3"/>
    <mergeCell ref="D4:E4"/>
    <mergeCell ref="D5:E5"/>
    <mergeCell ref="D6:E6"/>
    <mergeCell ref="D7:E7"/>
    <mergeCell ref="D8:E8"/>
  </mergeCells>
  <pageMargins left="0.70866099999999999" right="0.70866099999999999" top="0.78740200000000005" bottom="0.78740200000000005" header="0.31496099999999999" footer="0.31496099999999999"/>
  <pageSetup scale="63" fitToHeight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showGridLines="0" workbookViewId="0"/>
  </sheetViews>
  <sheetFormatPr defaultColWidth="8.85546875" defaultRowHeight="15" customHeight="1"/>
  <cols>
    <col min="1" max="1" width="10.85546875" style="1" customWidth="1"/>
    <col min="2" max="2" width="63.85546875" style="1" customWidth="1"/>
    <col min="3" max="3" width="19.28515625" style="1" customWidth="1"/>
    <col min="4" max="4" width="9.140625" style="1" customWidth="1"/>
    <col min="5" max="5" width="4.28515625" style="1" customWidth="1"/>
    <col min="6" max="6" width="8.140625" style="1" customWidth="1"/>
    <col min="7" max="7" width="51.7109375" style="1" customWidth="1"/>
    <col min="8" max="8" width="9.42578125" style="1" customWidth="1"/>
    <col min="9" max="9" width="14.140625" style="1" customWidth="1"/>
    <col min="10" max="22" width="9.140625" style="1" customWidth="1"/>
    <col min="23" max="23" width="8.85546875" style="1" customWidth="1"/>
    <col min="24" max="16384" width="8.85546875" style="1"/>
  </cols>
  <sheetData>
    <row r="1" spans="1:22" ht="13.5" customHeight="1">
      <c r="A1" s="100" t="s">
        <v>160</v>
      </c>
      <c r="B1" s="101"/>
      <c r="C1" s="101"/>
      <c r="D1" s="101"/>
      <c r="E1" s="101"/>
      <c r="F1" s="101"/>
      <c r="G1" s="101"/>
      <c r="H1" s="101"/>
      <c r="I1" s="101"/>
      <c r="J1" s="102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3.5" customHeight="1">
      <c r="A2" s="104" t="s">
        <v>161</v>
      </c>
      <c r="B2" s="105" t="s">
        <v>162</v>
      </c>
      <c r="C2" s="104" t="s">
        <v>163</v>
      </c>
      <c r="D2" s="104" t="s">
        <v>164</v>
      </c>
      <c r="E2" s="256" t="s">
        <v>165</v>
      </c>
      <c r="F2" s="257"/>
      <c r="G2" s="106" t="s">
        <v>19</v>
      </c>
      <c r="H2" s="104" t="s">
        <v>166</v>
      </c>
      <c r="I2" s="104" t="s">
        <v>18</v>
      </c>
      <c r="J2" s="102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14.65" customHeight="1">
      <c r="A3" s="107" t="s">
        <v>167</v>
      </c>
      <c r="B3" s="108" t="s">
        <v>168</v>
      </c>
      <c r="C3" s="107" t="s">
        <v>169</v>
      </c>
      <c r="D3" s="109">
        <v>2</v>
      </c>
      <c r="E3" s="110" t="s">
        <v>170</v>
      </c>
      <c r="F3" s="110" t="s">
        <v>171</v>
      </c>
      <c r="G3" s="110" t="s">
        <v>172</v>
      </c>
      <c r="H3" s="111">
        <v>0</v>
      </c>
      <c r="I3" s="111" cm="1">
        <f t="array" ref="I3">H3*D3</f>
        <v>0</v>
      </c>
      <c r="J3" s="102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14.65" customHeight="1">
      <c r="A4" s="107" t="s">
        <v>173</v>
      </c>
      <c r="B4" s="108" t="s">
        <v>174</v>
      </c>
      <c r="C4" s="107" t="s">
        <v>175</v>
      </c>
      <c r="D4" s="109">
        <v>3</v>
      </c>
      <c r="E4" s="110" t="s">
        <v>170</v>
      </c>
      <c r="F4" s="110" t="s">
        <v>176</v>
      </c>
      <c r="G4" s="2"/>
      <c r="H4" s="111">
        <v>0</v>
      </c>
      <c r="I4" s="111" cm="1">
        <f t="array" ref="I4">H4*D4</f>
        <v>0</v>
      </c>
      <c r="J4" s="102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ht="15" customHeight="1">
      <c r="A5" s="112" t="s">
        <v>177</v>
      </c>
      <c r="B5" s="113" t="s">
        <v>178</v>
      </c>
      <c r="C5" s="112" t="s">
        <v>179</v>
      </c>
      <c r="D5" s="109">
        <v>26</v>
      </c>
      <c r="E5" s="110" t="s">
        <v>180</v>
      </c>
      <c r="F5" s="110" t="s">
        <v>181</v>
      </c>
      <c r="G5" s="25"/>
      <c r="H5" s="111">
        <v>0</v>
      </c>
      <c r="I5" s="111" cm="1">
        <f t="array" ref="I5">H5*D5</f>
        <v>0</v>
      </c>
      <c r="J5" s="102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2" ht="14.65" customHeight="1">
      <c r="A6" s="107" t="s">
        <v>182</v>
      </c>
      <c r="B6" s="108" t="s">
        <v>183</v>
      </c>
      <c r="C6" s="112" t="s">
        <v>179</v>
      </c>
      <c r="D6" s="109">
        <v>12</v>
      </c>
      <c r="E6" s="110" t="s">
        <v>184</v>
      </c>
      <c r="F6" s="110" t="s">
        <v>185</v>
      </c>
      <c r="G6" s="2"/>
      <c r="H6" s="111">
        <v>0</v>
      </c>
      <c r="I6" s="111" cm="1">
        <f t="array" ref="I6">H6*D6</f>
        <v>0</v>
      </c>
      <c r="J6" s="102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2" ht="14.65" customHeight="1">
      <c r="A7" s="112" t="s">
        <v>186</v>
      </c>
      <c r="B7" s="113" t="s">
        <v>187</v>
      </c>
      <c r="C7" s="112" t="s">
        <v>188</v>
      </c>
      <c r="D7" s="109">
        <v>16</v>
      </c>
      <c r="E7" s="110" t="s">
        <v>170</v>
      </c>
      <c r="F7" s="110" t="s">
        <v>176</v>
      </c>
      <c r="G7" s="25"/>
      <c r="H7" s="111">
        <v>0</v>
      </c>
      <c r="I7" s="111" cm="1">
        <f t="array" ref="I7">H7*D7</f>
        <v>0</v>
      </c>
      <c r="J7" s="102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spans="1:22" ht="14.65" customHeight="1">
      <c r="A8" s="112" t="s">
        <v>186</v>
      </c>
      <c r="B8" s="113" t="s">
        <v>189</v>
      </c>
      <c r="C8" s="112" t="s">
        <v>188</v>
      </c>
      <c r="D8" s="109">
        <v>7</v>
      </c>
      <c r="E8" s="110" t="s">
        <v>170</v>
      </c>
      <c r="F8" s="110" t="s">
        <v>181</v>
      </c>
      <c r="G8" s="25"/>
      <c r="H8" s="111">
        <v>0</v>
      </c>
      <c r="I8" s="111" cm="1">
        <f t="array" ref="I8">H8*D8</f>
        <v>0</v>
      </c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spans="1:22" ht="14.65" customHeight="1">
      <c r="A9" s="112" t="s">
        <v>190</v>
      </c>
      <c r="B9" s="113" t="s">
        <v>191</v>
      </c>
      <c r="C9" s="112" t="s">
        <v>192</v>
      </c>
      <c r="D9" s="109">
        <v>53</v>
      </c>
      <c r="E9" s="110" t="s">
        <v>170</v>
      </c>
      <c r="F9" s="110" t="s">
        <v>185</v>
      </c>
      <c r="G9" s="25"/>
      <c r="H9" s="111">
        <v>0</v>
      </c>
      <c r="I9" s="111" cm="1">
        <f t="array" ref="I9">H9*D9</f>
        <v>0</v>
      </c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spans="1:22" ht="14.65" customHeight="1">
      <c r="A10" s="112" t="s">
        <v>193</v>
      </c>
      <c r="B10" s="113" t="s">
        <v>194</v>
      </c>
      <c r="C10" s="112" t="s">
        <v>195</v>
      </c>
      <c r="D10" s="109">
        <v>3</v>
      </c>
      <c r="E10" s="110" t="s">
        <v>170</v>
      </c>
      <c r="F10" s="110" t="s">
        <v>185</v>
      </c>
      <c r="G10" s="25"/>
      <c r="H10" s="111">
        <v>0</v>
      </c>
      <c r="I10" s="111" cm="1">
        <f t="array" ref="I10">H10*D10</f>
        <v>0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22" ht="14.65" customHeight="1">
      <c r="A11" s="112" t="s">
        <v>196</v>
      </c>
      <c r="B11" s="113" t="s">
        <v>197</v>
      </c>
      <c r="C11" s="112" t="s">
        <v>198</v>
      </c>
      <c r="D11" s="109">
        <v>6</v>
      </c>
      <c r="E11" s="110" t="s">
        <v>170</v>
      </c>
      <c r="F11" s="110" t="s">
        <v>199</v>
      </c>
      <c r="G11" s="110" t="s">
        <v>200</v>
      </c>
      <c r="H11" s="111">
        <v>0</v>
      </c>
      <c r="I11" s="111" cm="1">
        <f t="array" ref="I11">H11*D11</f>
        <v>0</v>
      </c>
      <c r="J11" s="102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2" ht="14.65" customHeight="1">
      <c r="A12" s="112" t="s">
        <v>201</v>
      </c>
      <c r="B12" s="113" t="s">
        <v>202</v>
      </c>
      <c r="C12" s="112" t="s">
        <v>203</v>
      </c>
      <c r="D12" s="109">
        <v>5</v>
      </c>
      <c r="E12" s="110" t="s">
        <v>170</v>
      </c>
      <c r="F12" s="110" t="s">
        <v>176</v>
      </c>
      <c r="G12" s="25"/>
      <c r="H12" s="111">
        <v>0</v>
      </c>
      <c r="I12" s="111" cm="1">
        <f t="array" ref="I12">H12*D12</f>
        <v>0</v>
      </c>
      <c r="J12" s="102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ht="30" customHeight="1">
      <c r="A13" s="107" t="s">
        <v>204</v>
      </c>
      <c r="B13" s="114" t="s">
        <v>205</v>
      </c>
      <c r="C13" s="112" t="s">
        <v>206</v>
      </c>
      <c r="D13" s="109">
        <v>3</v>
      </c>
      <c r="E13" s="110" t="s">
        <v>170</v>
      </c>
      <c r="F13" s="110" t="s">
        <v>176</v>
      </c>
      <c r="G13" s="25"/>
      <c r="H13" s="111">
        <v>0</v>
      </c>
      <c r="I13" s="111" cm="1">
        <f t="array" ref="I13">H13*D13</f>
        <v>0</v>
      </c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2" ht="13.5" customHeight="1">
      <c r="A14" s="254" t="s">
        <v>207</v>
      </c>
      <c r="B14" s="255"/>
      <c r="C14" s="115"/>
      <c r="D14" s="116" cm="1">
        <f t="array" ref="D14">SUM(D3:D13)</f>
        <v>136</v>
      </c>
      <c r="E14" s="115"/>
      <c r="F14" s="117"/>
      <c r="G14" s="118"/>
      <c r="H14" s="117"/>
      <c r="I14" s="119" cm="1">
        <f t="array" ref="I14">SUM(I3:I13)</f>
        <v>0</v>
      </c>
      <c r="J14" s="102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1:22" ht="15" customHeight="1">
      <c r="A15" s="100" t="s">
        <v>208</v>
      </c>
      <c r="B15" s="101"/>
      <c r="C15" s="101"/>
      <c r="D15" s="101"/>
      <c r="E15" s="101"/>
      <c r="F15" s="101"/>
      <c r="G15" s="101"/>
      <c r="H15" s="101"/>
      <c r="I15" s="101"/>
      <c r="J15" s="102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</row>
    <row r="16" spans="1:22" ht="13.5" customHeight="1">
      <c r="A16" s="104" t="s">
        <v>161</v>
      </c>
      <c r="B16" s="105" t="s">
        <v>162</v>
      </c>
      <c r="C16" s="104" t="s">
        <v>163</v>
      </c>
      <c r="D16" s="104" t="s">
        <v>164</v>
      </c>
      <c r="E16" s="256" t="s">
        <v>165</v>
      </c>
      <c r="F16" s="257"/>
      <c r="G16" s="106" t="s">
        <v>19</v>
      </c>
      <c r="H16" s="104" t="s">
        <v>166</v>
      </c>
      <c r="I16" s="104" t="s">
        <v>18</v>
      </c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</row>
    <row r="17" spans="1:22" ht="14.65" customHeight="1">
      <c r="A17" s="112" t="s">
        <v>209</v>
      </c>
      <c r="B17" s="114" t="s">
        <v>210</v>
      </c>
      <c r="C17" s="112" t="s">
        <v>211</v>
      </c>
      <c r="D17" s="120">
        <v>84</v>
      </c>
      <c r="E17" s="6" t="s">
        <v>212</v>
      </c>
      <c r="F17" s="121" t="s">
        <v>68</v>
      </c>
      <c r="G17" s="122"/>
      <c r="H17" s="111">
        <v>0</v>
      </c>
      <c r="I17" s="111" cm="1">
        <f t="array" ref="I17">H17*D17</f>
        <v>0</v>
      </c>
      <c r="J17" s="102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2" ht="14.65" customHeight="1">
      <c r="A18" s="107" t="s">
        <v>213</v>
      </c>
      <c r="B18" s="108" t="s">
        <v>214</v>
      </c>
      <c r="C18" s="107" t="s">
        <v>215</v>
      </c>
      <c r="D18" s="109">
        <v>21</v>
      </c>
      <c r="E18" s="6" t="s">
        <v>212</v>
      </c>
      <c r="F18" s="121" t="s">
        <v>68</v>
      </c>
      <c r="G18" s="2"/>
      <c r="H18" s="111">
        <v>0</v>
      </c>
      <c r="I18" s="111" cm="1">
        <f t="array" ref="I18">H18*D18</f>
        <v>0</v>
      </c>
      <c r="J18" s="10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1:22" ht="14.65" customHeight="1">
      <c r="A19" s="112" t="s">
        <v>216</v>
      </c>
      <c r="B19" s="113" t="s">
        <v>217</v>
      </c>
      <c r="C19" s="112" t="s">
        <v>218</v>
      </c>
      <c r="D19" s="109">
        <v>7</v>
      </c>
      <c r="E19" s="6" t="s">
        <v>212</v>
      </c>
      <c r="F19" s="121" t="s">
        <v>68</v>
      </c>
      <c r="G19" s="25"/>
      <c r="H19" s="111">
        <v>0</v>
      </c>
      <c r="I19" s="111" cm="1">
        <f t="array" ref="I19">H19*D19</f>
        <v>0</v>
      </c>
      <c r="J19" s="102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2" ht="14.65" customHeight="1">
      <c r="A20" s="107" t="s">
        <v>219</v>
      </c>
      <c r="B20" s="108" t="s">
        <v>220</v>
      </c>
      <c r="C20" s="107" t="s">
        <v>221</v>
      </c>
      <c r="D20" s="123">
        <v>9</v>
      </c>
      <c r="E20" s="6" t="s">
        <v>212</v>
      </c>
      <c r="F20" s="121" t="s">
        <v>68</v>
      </c>
      <c r="G20" s="2"/>
      <c r="H20" s="111">
        <v>0</v>
      </c>
      <c r="I20" s="111" cm="1">
        <f t="array" ref="I20">H20*D20</f>
        <v>0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</row>
    <row r="21" spans="1:22" ht="14.65" customHeight="1">
      <c r="A21" s="112" t="s">
        <v>222</v>
      </c>
      <c r="B21" s="113" t="s">
        <v>223</v>
      </c>
      <c r="C21" s="112" t="s">
        <v>224</v>
      </c>
      <c r="D21" s="120">
        <v>9</v>
      </c>
      <c r="E21" s="6" t="s">
        <v>212</v>
      </c>
      <c r="F21" s="121" t="s">
        <v>68</v>
      </c>
      <c r="G21" s="2"/>
      <c r="H21" s="111">
        <v>0</v>
      </c>
      <c r="I21" s="111" cm="1">
        <f t="array" ref="I21">H21*D21</f>
        <v>0</v>
      </c>
      <c r="J21" s="102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</row>
    <row r="22" spans="1:22" ht="14.65" customHeight="1">
      <c r="A22" s="107" t="s">
        <v>225</v>
      </c>
      <c r="B22" s="108" t="s">
        <v>226</v>
      </c>
      <c r="C22" s="107" t="s">
        <v>227</v>
      </c>
      <c r="D22" s="123">
        <v>17</v>
      </c>
      <c r="E22" s="6" t="s">
        <v>212</v>
      </c>
      <c r="F22" s="121" t="s">
        <v>68</v>
      </c>
      <c r="G22" s="2"/>
      <c r="H22" s="111">
        <v>0</v>
      </c>
      <c r="I22" s="111" cm="1">
        <f t="array" ref="I22">H22*D22</f>
        <v>0</v>
      </c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2" ht="14.65" customHeight="1">
      <c r="A23" s="112" t="s">
        <v>228</v>
      </c>
      <c r="B23" s="113" t="s">
        <v>229</v>
      </c>
      <c r="C23" s="112" t="s">
        <v>230</v>
      </c>
      <c r="D23" s="120">
        <v>30</v>
      </c>
      <c r="E23" s="6" t="s">
        <v>212</v>
      </c>
      <c r="F23" s="121" t="s">
        <v>68</v>
      </c>
      <c r="G23" s="25"/>
      <c r="H23" s="111">
        <v>0</v>
      </c>
      <c r="I23" s="111" cm="1">
        <f t="array" ref="I23">H23*D23</f>
        <v>0</v>
      </c>
      <c r="J23" s="102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2" ht="14.65" customHeight="1">
      <c r="A24" s="107" t="s">
        <v>231</v>
      </c>
      <c r="B24" s="124" t="s">
        <v>232</v>
      </c>
      <c r="C24" s="107" t="s">
        <v>233</v>
      </c>
      <c r="D24" s="123">
        <v>23</v>
      </c>
      <c r="E24" s="6" t="s">
        <v>212</v>
      </c>
      <c r="F24" s="121" t="s">
        <v>68</v>
      </c>
      <c r="G24" s="25"/>
      <c r="H24" s="111">
        <v>0</v>
      </c>
      <c r="I24" s="111" cm="1">
        <f t="array" ref="I24">H24*D24</f>
        <v>0</v>
      </c>
      <c r="J24" s="102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</row>
    <row r="25" spans="1:22" ht="14.65" customHeight="1">
      <c r="A25" s="112" t="s">
        <v>234</v>
      </c>
      <c r="B25" s="113" t="s">
        <v>235</v>
      </c>
      <c r="C25" s="112" t="s">
        <v>236</v>
      </c>
      <c r="D25" s="109">
        <v>20</v>
      </c>
      <c r="E25" s="6" t="s">
        <v>212</v>
      </c>
      <c r="F25" s="121" t="s">
        <v>68</v>
      </c>
      <c r="G25" s="25"/>
      <c r="H25" s="111">
        <v>0</v>
      </c>
      <c r="I25" s="111" cm="1">
        <f t="array" ref="I25">H25*D25</f>
        <v>0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</row>
    <row r="26" spans="1:22" ht="14.65" customHeight="1">
      <c r="A26" s="107" t="s">
        <v>237</v>
      </c>
      <c r="B26" s="108" t="s">
        <v>238</v>
      </c>
      <c r="C26" s="107" t="s">
        <v>239</v>
      </c>
      <c r="D26" s="123">
        <v>30</v>
      </c>
      <c r="E26" s="6" t="s">
        <v>212</v>
      </c>
      <c r="F26" s="121" t="s">
        <v>68</v>
      </c>
      <c r="G26" s="25"/>
      <c r="H26" s="111">
        <v>0</v>
      </c>
      <c r="I26" s="111" cm="1">
        <f t="array" ref="I26">H26*D26</f>
        <v>0</v>
      </c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</row>
    <row r="27" spans="1:22" ht="14.65" customHeight="1">
      <c r="A27" s="112" t="s">
        <v>240</v>
      </c>
      <c r="B27" s="113" t="s">
        <v>241</v>
      </c>
      <c r="C27" s="112" t="s">
        <v>242</v>
      </c>
      <c r="D27" s="125">
        <v>105</v>
      </c>
      <c r="E27" s="6" t="s">
        <v>212</v>
      </c>
      <c r="F27" s="121" t="s">
        <v>68</v>
      </c>
      <c r="G27" s="2"/>
      <c r="H27" s="111">
        <v>0</v>
      </c>
      <c r="I27" s="111" cm="1">
        <f t="array" ref="I27">H27*D27</f>
        <v>0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</row>
    <row r="28" spans="1:22" ht="14.65" customHeight="1">
      <c r="A28" s="107" t="s">
        <v>243</v>
      </c>
      <c r="B28" s="108" t="s">
        <v>244</v>
      </c>
      <c r="C28" s="107" t="s">
        <v>245</v>
      </c>
      <c r="D28" s="123">
        <v>38</v>
      </c>
      <c r="E28" s="6" t="s">
        <v>212</v>
      </c>
      <c r="F28" s="121" t="s">
        <v>68</v>
      </c>
      <c r="G28" s="2"/>
      <c r="H28" s="111">
        <v>0</v>
      </c>
      <c r="I28" s="111" cm="1">
        <f t="array" ref="I28">H28*D28</f>
        <v>0</v>
      </c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</row>
    <row r="29" spans="1:22" ht="14.65" customHeight="1">
      <c r="A29" s="107" t="s">
        <v>246</v>
      </c>
      <c r="B29" s="108" t="s">
        <v>247</v>
      </c>
      <c r="C29" s="107" t="s">
        <v>248</v>
      </c>
      <c r="D29" s="123">
        <v>22</v>
      </c>
      <c r="E29" s="6" t="s">
        <v>212</v>
      </c>
      <c r="F29" s="121" t="s">
        <v>68</v>
      </c>
      <c r="G29" s="2"/>
      <c r="H29" s="111">
        <v>0</v>
      </c>
      <c r="I29" s="111" cm="1">
        <f t="array" ref="I29">H29*D29</f>
        <v>0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22" ht="14.65" customHeight="1">
      <c r="A30" s="107" t="s">
        <v>249</v>
      </c>
      <c r="B30" s="108" t="s">
        <v>250</v>
      </c>
      <c r="C30" s="107" t="s">
        <v>251</v>
      </c>
      <c r="D30" s="109">
        <v>74</v>
      </c>
      <c r="E30" s="6" t="s">
        <v>212</v>
      </c>
      <c r="F30" s="121" t="s">
        <v>68</v>
      </c>
      <c r="G30" s="25"/>
      <c r="H30" s="111">
        <v>0</v>
      </c>
      <c r="I30" s="111" cm="1">
        <f t="array" ref="I30">H30*D30</f>
        <v>0</v>
      </c>
      <c r="J30" s="102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  <row r="31" spans="1:22" ht="14.65" customHeight="1">
      <c r="A31" s="112" t="s">
        <v>252</v>
      </c>
      <c r="B31" s="113" t="s">
        <v>253</v>
      </c>
      <c r="C31" s="112" t="s">
        <v>254</v>
      </c>
      <c r="D31" s="120">
        <v>3</v>
      </c>
      <c r="E31" s="6" t="s">
        <v>212</v>
      </c>
      <c r="F31" s="121" t="s">
        <v>68</v>
      </c>
      <c r="G31" s="2"/>
      <c r="H31" s="111">
        <v>0</v>
      </c>
      <c r="I31" s="111" cm="1">
        <f t="array" ref="I31">H31*D31</f>
        <v>0</v>
      </c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</row>
    <row r="32" spans="1:22" ht="14.65" customHeight="1">
      <c r="A32" s="112" t="s">
        <v>255</v>
      </c>
      <c r="B32" s="113" t="s">
        <v>256</v>
      </c>
      <c r="C32" s="112" t="s">
        <v>257</v>
      </c>
      <c r="D32" s="120">
        <v>3</v>
      </c>
      <c r="E32" s="6" t="s">
        <v>212</v>
      </c>
      <c r="F32" s="121" t="s">
        <v>68</v>
      </c>
      <c r="G32" s="2"/>
      <c r="H32" s="111">
        <v>0</v>
      </c>
      <c r="I32" s="111" cm="1">
        <f t="array" ref="I32">H32*D32</f>
        <v>0</v>
      </c>
      <c r="J32" s="102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  <row r="33" spans="1:22" ht="14.65" customHeight="1">
      <c r="A33" s="107" t="s">
        <v>258</v>
      </c>
      <c r="B33" s="108" t="s">
        <v>259</v>
      </c>
      <c r="C33" s="107" t="s">
        <v>260</v>
      </c>
      <c r="D33" s="123">
        <v>21</v>
      </c>
      <c r="E33" s="6" t="s">
        <v>212</v>
      </c>
      <c r="F33" s="121" t="s">
        <v>68</v>
      </c>
      <c r="G33" s="2"/>
      <c r="H33" s="111">
        <v>0</v>
      </c>
      <c r="I33" s="111" cm="1">
        <f t="array" ref="I33">H33*D33</f>
        <v>0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</row>
    <row r="34" spans="1:22" ht="14.65" customHeight="1">
      <c r="A34" s="107" t="s">
        <v>261</v>
      </c>
      <c r="B34" s="108" t="s">
        <v>262</v>
      </c>
      <c r="C34" s="107" t="s">
        <v>263</v>
      </c>
      <c r="D34" s="123">
        <v>6</v>
      </c>
      <c r="E34" s="6" t="s">
        <v>212</v>
      </c>
      <c r="F34" s="121" t="s">
        <v>68</v>
      </c>
      <c r="G34" s="25"/>
      <c r="H34" s="111">
        <v>0</v>
      </c>
      <c r="I34" s="111" cm="1">
        <f t="array" ref="I34">H34*D34</f>
        <v>0</v>
      </c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</row>
    <row r="35" spans="1:22" ht="14.65" customHeight="1">
      <c r="A35" s="107" t="s">
        <v>264</v>
      </c>
      <c r="B35" s="108" t="s">
        <v>265</v>
      </c>
      <c r="C35" s="107" t="s">
        <v>266</v>
      </c>
      <c r="D35" s="123">
        <v>23</v>
      </c>
      <c r="E35" s="6" t="s">
        <v>212</v>
      </c>
      <c r="F35" s="121" t="s">
        <v>68</v>
      </c>
      <c r="G35" s="25"/>
      <c r="H35" s="111">
        <v>0</v>
      </c>
      <c r="I35" s="111" cm="1">
        <f t="array" ref="I35">H35*D35</f>
        <v>0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6" spans="1:22" ht="14.65" customHeight="1">
      <c r="A36" s="107" t="s">
        <v>267</v>
      </c>
      <c r="B36" s="108" t="s">
        <v>268</v>
      </c>
      <c r="C36" s="107" t="s">
        <v>269</v>
      </c>
      <c r="D36" s="123">
        <v>9</v>
      </c>
      <c r="E36" s="6" t="s">
        <v>212</v>
      </c>
      <c r="F36" s="121" t="s">
        <v>68</v>
      </c>
      <c r="G36" s="25"/>
      <c r="H36" s="111">
        <v>0</v>
      </c>
      <c r="I36" s="111" cm="1">
        <f t="array" ref="I36">H36*D36</f>
        <v>0</v>
      </c>
      <c r="J36" s="102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</row>
    <row r="37" spans="1:22" ht="14.65" customHeight="1">
      <c r="A37" s="112" t="s">
        <v>270</v>
      </c>
      <c r="B37" s="113" t="s">
        <v>271</v>
      </c>
      <c r="C37" s="112" t="s">
        <v>272</v>
      </c>
      <c r="D37" s="109">
        <v>3</v>
      </c>
      <c r="E37" s="6" t="s">
        <v>212</v>
      </c>
      <c r="F37" s="121" t="s">
        <v>68</v>
      </c>
      <c r="G37" s="2"/>
      <c r="H37" s="111">
        <v>0</v>
      </c>
      <c r="I37" s="111" cm="1">
        <f t="array" ref="I37">H37*D37</f>
        <v>0</v>
      </c>
      <c r="J37" s="102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</row>
    <row r="38" spans="1:22" ht="14.65" customHeight="1">
      <c r="A38" s="112" t="s">
        <v>273</v>
      </c>
      <c r="B38" s="113" t="s">
        <v>274</v>
      </c>
      <c r="C38" s="112" t="s">
        <v>275</v>
      </c>
      <c r="D38" s="120">
        <v>21</v>
      </c>
      <c r="E38" s="6" t="s">
        <v>212</v>
      </c>
      <c r="F38" s="121" t="s">
        <v>68</v>
      </c>
      <c r="G38" s="2"/>
      <c r="H38" s="111">
        <v>0</v>
      </c>
      <c r="I38" s="111" cm="1">
        <f t="array" ref="I38">H38*D38</f>
        <v>0</v>
      </c>
      <c r="J38" s="102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</row>
    <row r="39" spans="1:22" ht="14.65" customHeight="1">
      <c r="A39" s="112" t="s">
        <v>276</v>
      </c>
      <c r="B39" s="113" t="s">
        <v>277</v>
      </c>
      <c r="C39" s="112" t="s">
        <v>278</v>
      </c>
      <c r="D39" s="120">
        <v>65</v>
      </c>
      <c r="E39" s="6" t="s">
        <v>212</v>
      </c>
      <c r="F39" s="121" t="s">
        <v>68</v>
      </c>
      <c r="G39" s="2"/>
      <c r="H39" s="111">
        <v>0</v>
      </c>
      <c r="I39" s="111" cm="1">
        <f t="array" ref="I39">H39*D39</f>
        <v>0</v>
      </c>
      <c r="J39" s="102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</row>
    <row r="40" spans="1:22" ht="14.65" customHeight="1">
      <c r="A40" s="107" t="s">
        <v>279</v>
      </c>
      <c r="B40" s="108" t="s">
        <v>280</v>
      </c>
      <c r="C40" s="107" t="s">
        <v>281</v>
      </c>
      <c r="D40" s="123">
        <v>10</v>
      </c>
      <c r="E40" s="6" t="s">
        <v>212</v>
      </c>
      <c r="F40" s="121" t="s">
        <v>68</v>
      </c>
      <c r="G40" s="107" t="s">
        <v>282</v>
      </c>
      <c r="H40" s="111">
        <v>0</v>
      </c>
      <c r="I40" s="111" cm="1">
        <f t="array" ref="I40">H40*D40</f>
        <v>0</v>
      </c>
      <c r="J40" s="126"/>
      <c r="K40" s="127"/>
      <c r="L40" s="127"/>
      <c r="M40" s="127"/>
      <c r="N40" s="127"/>
      <c r="O40" s="127"/>
      <c r="P40" s="128"/>
      <c r="Q40" s="127"/>
      <c r="R40" s="129"/>
      <c r="S40" s="127"/>
      <c r="T40" s="103"/>
      <c r="U40" s="103"/>
      <c r="V40" s="103"/>
    </row>
    <row r="41" spans="1:22" ht="13.5" customHeight="1">
      <c r="A41" s="254" t="s">
        <v>283</v>
      </c>
      <c r="B41" s="255"/>
      <c r="C41" s="115"/>
      <c r="D41" s="130" cm="1">
        <f t="array" ref="D41">SUM(D17:D40)</f>
        <v>653</v>
      </c>
      <c r="E41" s="115"/>
      <c r="F41" s="117"/>
      <c r="G41" s="118"/>
      <c r="H41" s="117"/>
      <c r="I41" s="119" cm="1">
        <f t="array" ref="I41">SUM(I17:I40)</f>
        <v>0</v>
      </c>
      <c r="J41" s="102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</row>
    <row r="42" spans="1:22" ht="15" customHeight="1">
      <c r="A42" s="100" t="s">
        <v>284</v>
      </c>
      <c r="B42" s="101"/>
      <c r="C42" s="101"/>
      <c r="D42" s="101"/>
      <c r="E42" s="101"/>
      <c r="F42" s="101"/>
      <c r="G42" s="101"/>
      <c r="H42" s="101"/>
      <c r="I42" s="101"/>
      <c r="J42" s="102"/>
      <c r="K42" s="103"/>
      <c r="L42" s="131"/>
      <c r="M42" s="103"/>
      <c r="N42" s="103"/>
      <c r="O42" s="103"/>
      <c r="P42" s="103"/>
      <c r="Q42" s="103"/>
      <c r="R42" s="103"/>
      <c r="S42" s="103"/>
      <c r="T42" s="103"/>
      <c r="U42" s="103"/>
      <c r="V42" s="103"/>
    </row>
    <row r="43" spans="1:22" ht="13.5" customHeight="1">
      <c r="A43" s="104" t="s">
        <v>161</v>
      </c>
      <c r="B43" s="105" t="s">
        <v>162</v>
      </c>
      <c r="C43" s="104" t="s">
        <v>163</v>
      </c>
      <c r="D43" s="104" t="s">
        <v>164</v>
      </c>
      <c r="E43" s="256" t="s">
        <v>165</v>
      </c>
      <c r="F43" s="257"/>
      <c r="G43" s="106" t="s">
        <v>19</v>
      </c>
      <c r="H43" s="104" t="s">
        <v>166</v>
      </c>
      <c r="I43" s="104" t="s">
        <v>18</v>
      </c>
      <c r="J43" s="102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</row>
    <row r="44" spans="1:22" ht="14.65" customHeight="1">
      <c r="A44" s="107" t="s">
        <v>285</v>
      </c>
      <c r="B44" s="108" t="s">
        <v>286</v>
      </c>
      <c r="C44" s="107" t="s">
        <v>287</v>
      </c>
      <c r="D44" s="37">
        <v>23</v>
      </c>
      <c r="E44" s="6" t="s">
        <v>212</v>
      </c>
      <c r="F44" s="121" t="s">
        <v>68</v>
      </c>
      <c r="G44" s="25"/>
      <c r="H44" s="111">
        <v>0</v>
      </c>
      <c r="I44" s="111" cm="1">
        <f t="array" ref="I44">H44*D44</f>
        <v>0</v>
      </c>
      <c r="J44" s="102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</row>
    <row r="45" spans="1:22" ht="13.5" customHeight="1">
      <c r="A45" s="254" t="s">
        <v>288</v>
      </c>
      <c r="B45" s="255"/>
      <c r="C45" s="115"/>
      <c r="D45" s="116" cm="1">
        <f t="array" ref="D45">SUM(D44:D44)</f>
        <v>23</v>
      </c>
      <c r="E45" s="115"/>
      <c r="F45" s="117"/>
      <c r="G45" s="118"/>
      <c r="H45" s="117"/>
      <c r="I45" s="119" cm="1">
        <f t="array" ref="I45">I44</f>
        <v>0</v>
      </c>
      <c r="J45" s="102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</row>
    <row r="46" spans="1:22" ht="15" customHeight="1">
      <c r="A46" s="100" t="s">
        <v>289</v>
      </c>
      <c r="B46" s="101"/>
      <c r="C46" s="101"/>
      <c r="D46" s="101"/>
      <c r="E46" s="101"/>
      <c r="F46" s="101"/>
      <c r="G46" s="101"/>
      <c r="H46" s="101"/>
      <c r="I46" s="101"/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</row>
    <row r="47" spans="1:22" ht="13.5" customHeight="1">
      <c r="A47" s="104" t="s">
        <v>161</v>
      </c>
      <c r="B47" s="105" t="s">
        <v>162</v>
      </c>
      <c r="C47" s="104" t="s">
        <v>163</v>
      </c>
      <c r="D47" s="104" t="s">
        <v>164</v>
      </c>
      <c r="E47" s="256" t="s">
        <v>165</v>
      </c>
      <c r="F47" s="257"/>
      <c r="G47" s="106" t="s">
        <v>19</v>
      </c>
      <c r="H47" s="104" t="s">
        <v>166</v>
      </c>
      <c r="I47" s="104" t="s">
        <v>18</v>
      </c>
      <c r="J47" s="102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</row>
    <row r="48" spans="1:22" ht="14.65" customHeight="1">
      <c r="A48" s="107" t="s">
        <v>290</v>
      </c>
      <c r="B48" s="124" t="s">
        <v>291</v>
      </c>
      <c r="C48" s="107" t="s">
        <v>292</v>
      </c>
      <c r="D48" s="132">
        <v>3</v>
      </c>
      <c r="E48" s="6" t="s">
        <v>212</v>
      </c>
      <c r="F48" s="121" t="s">
        <v>68</v>
      </c>
      <c r="G48" s="2"/>
      <c r="H48" s="111">
        <v>0</v>
      </c>
      <c r="I48" s="111" cm="1">
        <f t="array" ref="I48">H48*D48</f>
        <v>0</v>
      </c>
      <c r="J48" s="102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</row>
    <row r="49" spans="1:22" ht="14.65" customHeight="1">
      <c r="A49" s="112" t="s">
        <v>293</v>
      </c>
      <c r="B49" s="113" t="s">
        <v>294</v>
      </c>
      <c r="C49" s="112" t="s">
        <v>295</v>
      </c>
      <c r="D49" s="132">
        <v>3</v>
      </c>
      <c r="E49" s="6" t="s">
        <v>212</v>
      </c>
      <c r="F49" s="121" t="s">
        <v>68</v>
      </c>
      <c r="G49" s="2"/>
      <c r="H49" s="111">
        <v>0</v>
      </c>
      <c r="I49" s="111" cm="1">
        <f t="array" ref="I49">H49*D49</f>
        <v>0</v>
      </c>
      <c r="J49" s="102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</row>
    <row r="50" spans="1:22" ht="13.5" customHeight="1">
      <c r="A50" s="254" t="s">
        <v>296</v>
      </c>
      <c r="B50" s="255"/>
      <c r="C50" s="115"/>
      <c r="D50" s="116" cm="1">
        <f t="array" ref="D50">SUM(D48:D49)</f>
        <v>6</v>
      </c>
      <c r="E50" s="115"/>
      <c r="F50" s="117"/>
      <c r="G50" s="118"/>
      <c r="H50" s="117"/>
      <c r="I50" s="119" cm="1">
        <f t="array" ref="I50">SUM(I48:I49)</f>
        <v>0</v>
      </c>
      <c r="J50" s="102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</row>
    <row r="51" spans="1:22" ht="15" customHeight="1">
      <c r="A51" s="100" t="s">
        <v>297</v>
      </c>
      <c r="B51" s="101"/>
      <c r="C51" s="101"/>
      <c r="D51" s="101"/>
      <c r="E51" s="101"/>
      <c r="F51" s="101"/>
      <c r="G51" s="101"/>
      <c r="H51" s="101"/>
      <c r="I51" s="101"/>
      <c r="J51" s="102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</row>
    <row r="52" spans="1:22" ht="13.5" customHeight="1">
      <c r="A52" s="104" t="s">
        <v>161</v>
      </c>
      <c r="B52" s="105" t="s">
        <v>162</v>
      </c>
      <c r="C52" s="104" t="s">
        <v>163</v>
      </c>
      <c r="D52" s="104" t="s">
        <v>164</v>
      </c>
      <c r="E52" s="256" t="s">
        <v>165</v>
      </c>
      <c r="F52" s="257"/>
      <c r="G52" s="106" t="s">
        <v>19</v>
      </c>
      <c r="H52" s="104" t="s">
        <v>166</v>
      </c>
      <c r="I52" s="104" t="s">
        <v>18</v>
      </c>
      <c r="J52" s="102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</row>
    <row r="53" spans="1:22" ht="14.65" customHeight="1">
      <c r="A53" s="110" t="s">
        <v>68</v>
      </c>
      <c r="B53" s="108" t="s">
        <v>298</v>
      </c>
      <c r="C53" s="107" t="s">
        <v>299</v>
      </c>
      <c r="D53" s="109">
        <v>60</v>
      </c>
      <c r="E53" s="6" t="s">
        <v>68</v>
      </c>
      <c r="F53" s="6" t="s">
        <v>68</v>
      </c>
      <c r="G53" s="2"/>
      <c r="H53" s="111">
        <v>0</v>
      </c>
      <c r="I53" s="111" cm="1">
        <f t="array" ref="I53">H53*D53</f>
        <v>0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</row>
    <row r="54" spans="1:22" ht="14.65" customHeight="1">
      <c r="A54" s="110" t="s">
        <v>68</v>
      </c>
      <c r="B54" s="108" t="s">
        <v>300</v>
      </c>
      <c r="C54" s="107" t="s">
        <v>301</v>
      </c>
      <c r="D54" s="109">
        <v>50</v>
      </c>
      <c r="E54" s="6" t="s">
        <v>68</v>
      </c>
      <c r="F54" s="6" t="s">
        <v>68</v>
      </c>
      <c r="G54" s="2"/>
      <c r="H54" s="111">
        <v>0</v>
      </c>
      <c r="I54" s="111" cm="1">
        <f t="array" ref="I54">H54*D54</f>
        <v>0</v>
      </c>
      <c r="J54" s="102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  <row r="55" spans="1:22" ht="14.65" customHeight="1">
      <c r="A55" s="110" t="s">
        <v>68</v>
      </c>
      <c r="B55" s="108" t="s">
        <v>302</v>
      </c>
      <c r="C55" s="107" t="s">
        <v>303</v>
      </c>
      <c r="D55" s="109">
        <v>100</v>
      </c>
      <c r="E55" s="6" t="s">
        <v>68</v>
      </c>
      <c r="F55" s="6" t="s">
        <v>68</v>
      </c>
      <c r="G55" s="2"/>
      <c r="H55" s="111">
        <v>0</v>
      </c>
      <c r="I55" s="111" cm="1">
        <f t="array" ref="I55">H55*D55</f>
        <v>0</v>
      </c>
      <c r="J55" s="102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</row>
    <row r="56" spans="1:22" ht="14.65" customHeight="1">
      <c r="A56" s="110" t="s">
        <v>68</v>
      </c>
      <c r="B56" s="108" t="s">
        <v>304</v>
      </c>
      <c r="C56" s="107" t="s">
        <v>305</v>
      </c>
      <c r="D56" s="109">
        <v>60</v>
      </c>
      <c r="E56" s="6" t="s">
        <v>68</v>
      </c>
      <c r="F56" s="6" t="s">
        <v>68</v>
      </c>
      <c r="G56" s="2"/>
      <c r="H56" s="111">
        <v>0</v>
      </c>
      <c r="I56" s="111" cm="1">
        <f t="array" ref="I56">H56*D56</f>
        <v>0</v>
      </c>
      <c r="J56" s="102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</row>
    <row r="57" spans="1:22" ht="14.65" customHeight="1">
      <c r="A57" s="110" t="s">
        <v>68</v>
      </c>
      <c r="B57" s="108" t="s">
        <v>306</v>
      </c>
      <c r="C57" s="107" t="s">
        <v>307</v>
      </c>
      <c r="D57" s="109">
        <v>70</v>
      </c>
      <c r="E57" s="6" t="s">
        <v>68</v>
      </c>
      <c r="F57" s="6" t="s">
        <v>68</v>
      </c>
      <c r="G57" s="2"/>
      <c r="H57" s="111">
        <v>0</v>
      </c>
      <c r="I57" s="111" cm="1">
        <f t="array" ref="I57">H57*D57</f>
        <v>0</v>
      </c>
      <c r="J57" s="102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</row>
    <row r="58" spans="1:22" ht="14.65" customHeight="1">
      <c r="A58" s="110" t="s">
        <v>68</v>
      </c>
      <c r="B58" s="108" t="s">
        <v>308</v>
      </c>
      <c r="C58" s="107" t="s">
        <v>309</v>
      </c>
      <c r="D58" s="109">
        <v>60</v>
      </c>
      <c r="E58" s="6" t="s">
        <v>68</v>
      </c>
      <c r="F58" s="6" t="s">
        <v>68</v>
      </c>
      <c r="G58" s="2"/>
      <c r="H58" s="111">
        <v>0</v>
      </c>
      <c r="I58" s="111" cm="1">
        <f t="array" ref="I58">H58*D58</f>
        <v>0</v>
      </c>
      <c r="J58" s="102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</row>
    <row r="59" spans="1:22" ht="25.5" customHeight="1">
      <c r="A59" s="110" t="s">
        <v>68</v>
      </c>
      <c r="B59" s="124" t="s">
        <v>310</v>
      </c>
      <c r="C59" s="107" t="s">
        <v>311</v>
      </c>
      <c r="D59" s="109">
        <v>70</v>
      </c>
      <c r="E59" s="6" t="s">
        <v>68</v>
      </c>
      <c r="F59" s="6" t="s">
        <v>68</v>
      </c>
      <c r="G59" s="2"/>
      <c r="H59" s="111">
        <v>0</v>
      </c>
      <c r="I59" s="111" cm="1">
        <f t="array" ref="I59">H59*D59</f>
        <v>0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</row>
    <row r="60" spans="1:22" ht="14.65" customHeight="1">
      <c r="A60" s="110" t="s">
        <v>68</v>
      </c>
      <c r="B60" s="108" t="s">
        <v>312</v>
      </c>
      <c r="C60" s="107" t="s">
        <v>313</v>
      </c>
      <c r="D60" s="109">
        <v>60</v>
      </c>
      <c r="E60" s="6" t="s">
        <v>68</v>
      </c>
      <c r="F60" s="6" t="s">
        <v>68</v>
      </c>
      <c r="G60" s="25"/>
      <c r="H60" s="111">
        <v>0</v>
      </c>
      <c r="I60" s="111" cm="1">
        <f t="array" ref="I60">H60*D60</f>
        <v>0</v>
      </c>
      <c r="J60" s="102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</row>
    <row r="61" spans="1:22" ht="14.65" customHeight="1">
      <c r="A61" s="110" t="s">
        <v>68</v>
      </c>
      <c r="B61" s="108" t="s">
        <v>314</v>
      </c>
      <c r="C61" s="107" t="s">
        <v>313</v>
      </c>
      <c r="D61" s="109">
        <v>60</v>
      </c>
      <c r="E61" s="6" t="s">
        <v>68</v>
      </c>
      <c r="F61" s="6" t="s">
        <v>68</v>
      </c>
      <c r="G61" s="25"/>
      <c r="H61" s="111">
        <v>0</v>
      </c>
      <c r="I61" s="111" cm="1">
        <f t="array" ref="I61">H61*D61</f>
        <v>0</v>
      </c>
      <c r="J61" s="102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</row>
    <row r="62" spans="1:22" ht="13.5" customHeight="1">
      <c r="A62" s="254" t="s">
        <v>315</v>
      </c>
      <c r="B62" s="255"/>
      <c r="C62" s="115"/>
      <c r="D62" s="116" cm="1">
        <f t="array" ref="D62">SUM(D53:D61)</f>
        <v>590</v>
      </c>
      <c r="E62" s="115"/>
      <c r="F62" s="117"/>
      <c r="G62" s="118"/>
      <c r="H62" s="117"/>
      <c r="I62" s="119" cm="1">
        <f t="array" ref="I62">SUM(I53:I61)</f>
        <v>0</v>
      </c>
      <c r="J62" s="102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</row>
    <row r="63" spans="1:22" ht="13.5" customHeight="1">
      <c r="A63" s="25"/>
      <c r="B63" s="133"/>
      <c r="C63" s="25"/>
      <c r="D63" s="25"/>
      <c r="E63" s="25"/>
      <c r="F63" s="25"/>
      <c r="G63" s="25"/>
      <c r="H63" s="25"/>
      <c r="I63" s="25"/>
      <c r="J63" s="102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</row>
    <row r="64" spans="1:22" ht="13.5" customHeight="1">
      <c r="A64" s="258" t="s">
        <v>316</v>
      </c>
      <c r="B64" s="259"/>
      <c r="C64" s="134"/>
      <c r="D64" s="135" cm="1">
        <f t="array" ref="D64">SUM(D14,D41,D45,D50,D62)</f>
        <v>1408</v>
      </c>
      <c r="E64" s="134"/>
      <c r="F64" s="136"/>
      <c r="G64" s="137"/>
      <c r="H64" s="136"/>
      <c r="I64" s="138"/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</row>
    <row r="65" spans="1:22" ht="13.5" customHeight="1">
      <c r="A65" s="139"/>
      <c r="B65" s="140"/>
      <c r="C65" s="139"/>
      <c r="D65" s="139"/>
      <c r="E65" s="139"/>
      <c r="F65" s="139"/>
      <c r="G65" s="139"/>
      <c r="H65" s="139"/>
      <c r="I65" s="139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</row>
    <row r="66" spans="1:22" ht="13.5" customHeight="1">
      <c r="A66" s="141" t="s">
        <v>170</v>
      </c>
      <c r="B66" s="141" t="s">
        <v>317</v>
      </c>
      <c r="C66" s="142"/>
      <c r="D66" s="142"/>
      <c r="E66" s="142"/>
      <c r="F66" s="142"/>
      <c r="G66" s="142"/>
      <c r="H66" s="142"/>
      <c r="I66" s="14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</row>
    <row r="67" spans="1:22" ht="20.25" customHeight="1">
      <c r="A67" s="142"/>
      <c r="B67" s="143"/>
      <c r="C67" s="142"/>
      <c r="D67" s="142"/>
      <c r="E67" s="142"/>
      <c r="F67" s="142"/>
      <c r="G67" s="142"/>
      <c r="H67" s="142"/>
      <c r="I67" s="14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</row>
  </sheetData>
  <mergeCells count="11">
    <mergeCell ref="A14:B14"/>
    <mergeCell ref="E2:F2"/>
    <mergeCell ref="E52:F52"/>
    <mergeCell ref="A62:B62"/>
    <mergeCell ref="A64:B64"/>
    <mergeCell ref="E16:F16"/>
    <mergeCell ref="A41:B41"/>
    <mergeCell ref="E43:F43"/>
    <mergeCell ref="A45:B45"/>
    <mergeCell ref="E47:F47"/>
    <mergeCell ref="A50:B50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 výměr</vt:lpstr>
      <vt:lpstr>sortiment rostlin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Linková</dc:creator>
  <cp:lastModifiedBy>Uživatel Uživatel6</cp:lastModifiedBy>
  <cp:lastPrinted>2025-09-08T08:29:37Z</cp:lastPrinted>
  <dcterms:created xsi:type="dcterms:W3CDTF">2025-07-08T12:15:57Z</dcterms:created>
  <dcterms:modified xsi:type="dcterms:W3CDTF">2025-09-09T09:24:16Z</dcterms:modified>
</cp:coreProperties>
</file>